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dio mjeseca" sheetId="1" r:id="rId1"/>
    <sheet name="bolovanje" sheetId="3" r:id="rId2"/>
    <sheet name="bolovanje njega djeteta" sheetId="5" r:id="rId3"/>
    <sheet name="ER-1" sheetId="6" r:id="rId4"/>
    <sheet name="promjena radnog vremena" sheetId="4" r:id="rId5"/>
  </sheets>
  <definedNames>
    <definedName name="_xlnm.Print_Area" localSheetId="1">bolovanje!$A$1:$F$40</definedName>
    <definedName name="_xlnm.Print_Area" localSheetId="2">'bolovanje njega djeteta'!$A$1:$F$29</definedName>
    <definedName name="_xlnm.Print_Area" localSheetId="0">'dio mjeseca'!$A$1:$E$22</definedName>
    <definedName name="_xlnm.Print_Area" localSheetId="3">'ER-1'!$A$1:$I$21</definedName>
    <definedName name="_xlnm.Print_Area" localSheetId="4">'promjena radnog vremena'!$A$1:$J$22</definedName>
  </definedNames>
  <calcPr calcId="145621"/>
</workbook>
</file>

<file path=xl/calcChain.xml><?xml version="1.0" encoding="utf-8"?>
<calcChain xmlns="http://schemas.openxmlformats.org/spreadsheetml/2006/main">
  <c r="H18" i="6" l="1"/>
  <c r="H17" i="6"/>
  <c r="H16" i="6"/>
  <c r="H15" i="6"/>
  <c r="H14" i="6"/>
  <c r="H13" i="6"/>
  <c r="I14" i="4" l="1"/>
  <c r="L17" i="1" l="1"/>
  <c r="L16" i="1"/>
  <c r="L14" i="1"/>
  <c r="L13" i="1"/>
  <c r="L12" i="1"/>
  <c r="G19" i="6" l="1"/>
  <c r="F19" i="6"/>
  <c r="D17" i="5"/>
  <c r="C18" i="5" s="1"/>
  <c r="D14" i="5"/>
  <c r="C37" i="3"/>
  <c r="D37" i="3"/>
  <c r="C36" i="3"/>
  <c r="D34" i="3"/>
  <c r="C35" i="3" s="1"/>
  <c r="D31" i="3"/>
  <c r="D17" i="3"/>
  <c r="C18" i="3" s="1"/>
  <c r="D14" i="3"/>
  <c r="D19" i="3" s="1"/>
  <c r="D16" i="1"/>
  <c r="D13" i="1"/>
  <c r="I12" i="4"/>
  <c r="I11" i="4"/>
  <c r="I13" i="4" s="1"/>
  <c r="I16" i="4"/>
  <c r="H20" i="4" s="1"/>
  <c r="D16" i="4"/>
  <c r="C20" i="4" s="1"/>
  <c r="H7" i="4"/>
  <c r="H6" i="4"/>
  <c r="H4" i="4"/>
  <c r="H3" i="4"/>
  <c r="H2" i="4"/>
  <c r="D13" i="4"/>
  <c r="H19" i="6" l="1"/>
  <c r="I17" i="4"/>
  <c r="I18" i="4" s="1"/>
  <c r="D17" i="4"/>
  <c r="D20" i="4" s="1"/>
  <c r="C19" i="6"/>
  <c r="C21" i="6" s="1"/>
  <c r="D17" i="1"/>
  <c r="D19" i="1" s="1"/>
  <c r="E19" i="6"/>
  <c r="E21" i="6" s="1"/>
  <c r="C21" i="5"/>
  <c r="D21" i="5" s="1"/>
  <c r="D22" i="5" s="1"/>
  <c r="D19" i="5"/>
  <c r="D20" i="5"/>
  <c r="D18" i="5"/>
  <c r="D23" i="5" s="1"/>
  <c r="D18" i="3"/>
  <c r="D23" i="3" s="1"/>
  <c r="D36" i="3"/>
  <c r="D35" i="3"/>
  <c r="D38" i="3" s="1"/>
  <c r="C21" i="3"/>
  <c r="D21" i="3" s="1"/>
  <c r="D20" i="3"/>
  <c r="C20" i="1"/>
  <c r="D18" i="1"/>
  <c r="I19" i="4" l="1"/>
  <c r="I20" i="4"/>
  <c r="D18" i="4"/>
  <c r="D19" i="4"/>
  <c r="D20" i="1"/>
  <c r="D21" i="1" s="1"/>
  <c r="C22" i="5"/>
  <c r="C22" i="3"/>
  <c r="D22" i="3"/>
  <c r="I21" i="4" l="1"/>
  <c r="D21" i="4"/>
</calcChain>
</file>

<file path=xl/sharedStrings.xml><?xml version="1.0" encoding="utf-8"?>
<sst xmlns="http://schemas.openxmlformats.org/spreadsheetml/2006/main" count="290" uniqueCount="110">
  <si>
    <t>MOGUĆI BROJ SATI ?</t>
  </si>
  <si>
    <t>BRUTO PLAĆA ZA CIJELI MJESEC ?</t>
  </si>
  <si>
    <t>SATNICA = kn / satu</t>
  </si>
  <si>
    <t>POREZNI OBVEZNIK</t>
  </si>
  <si>
    <t>ADRESA</t>
  </si>
  <si>
    <t>OIB</t>
  </si>
  <si>
    <t>IME I PREZIME RADNIKA</t>
  </si>
  <si>
    <t>RAZDOBLJE MJESECA</t>
  </si>
  <si>
    <t>RAZDOBLJE RADA</t>
  </si>
  <si>
    <t>TVRTKA ABC D.OO</t>
  </si>
  <si>
    <t>KARLOVAC</t>
  </si>
  <si>
    <t>91184883380</t>
  </si>
  <si>
    <t>ANA PROTULIPAC</t>
  </si>
  <si>
    <t>01.12.-31.12.2016.</t>
  </si>
  <si>
    <t>01.12.-09.12.2016.</t>
  </si>
  <si>
    <t>10.12.-31.12.2016.</t>
  </si>
  <si>
    <t>dana</t>
  </si>
  <si>
    <t>Jed.mjere</t>
  </si>
  <si>
    <t>Iznosi</t>
  </si>
  <si>
    <t>OPIS</t>
  </si>
  <si>
    <t>Red.br.</t>
  </si>
  <si>
    <t>bruto</t>
  </si>
  <si>
    <t>sati</t>
  </si>
  <si>
    <t>kuna</t>
  </si>
  <si>
    <t>Broj sati po danu - rada</t>
  </si>
  <si>
    <t>sati / dnevno</t>
  </si>
  <si>
    <t xml:space="preserve">Bruto plaća za razdoblje </t>
  </si>
  <si>
    <t>Broj sati u razdoblju</t>
  </si>
  <si>
    <t>Broj sati praznika u razdoblju</t>
  </si>
  <si>
    <t>Broj sati godišnjeg u razdoblju</t>
  </si>
  <si>
    <t>Broj radnih sati u razdoblju</t>
  </si>
  <si>
    <t>Ukupna bruto plaća (8.+9.+10.)</t>
  </si>
  <si>
    <t>kontrola</t>
  </si>
  <si>
    <t>0</t>
  </si>
  <si>
    <t>6</t>
  </si>
  <si>
    <t>Ovo je primjer kada je radniku tijekom mjeseca smanjeno radno vrijem sa punog (8 sati) na nepuno (6 sati) dnevno.</t>
  </si>
  <si>
    <t>U razdoblju od 01.12. - 09.12.2016. radnik je radio puno radno vrijeme</t>
  </si>
  <si>
    <t>U razdoblju od 10.12. - 31.12.2016. radnik je radio nepuno radno vrijeme</t>
  </si>
  <si>
    <r>
      <t xml:space="preserve">Broj </t>
    </r>
    <r>
      <rPr>
        <b/>
        <sz val="9"/>
        <color theme="1"/>
        <rFont val="Calibri"/>
        <family val="2"/>
        <charset val="238"/>
        <scheme val="minor"/>
      </rPr>
      <t>dana</t>
    </r>
    <r>
      <rPr>
        <sz val="9"/>
        <color theme="1"/>
        <rFont val="Calibri"/>
        <family val="2"/>
        <charset val="238"/>
        <scheme val="minor"/>
      </rPr>
      <t xml:space="preserve"> - rada u razdoblju</t>
    </r>
  </si>
  <si>
    <t>U mogući broj sati ulaze i praznici !</t>
  </si>
  <si>
    <t>POPUNJAVATI SAMO ZELENA POLJA !</t>
  </si>
  <si>
    <t>PAZITI NA SATNICU !</t>
  </si>
  <si>
    <t>Pazite kod ispunjavanja sati praznika u razdoblju - morate paziti koliko je sati u kojem razdoblju radnik radio !</t>
  </si>
  <si>
    <t>U gore navedenom primjeru u razdoblju od 10.12.-31.12.2016. postoji 1 dan praznika (26.12.2016. - pada na Ponedjeljak) s toga je broj sati praznika 6 !!!</t>
  </si>
  <si>
    <t>01.11.-30.11.2016.</t>
  </si>
  <si>
    <t>01.11.-15.11.2016.</t>
  </si>
  <si>
    <t>Ovo je primjer kada radnik radi samo dio mjeseca.</t>
  </si>
  <si>
    <t>Ili smo zaposili novog radnika ili je radnik dobio otkaz tijekom mjeseca.</t>
  </si>
  <si>
    <t>U razdoblju rada od 01.11.-15.11.2016. nalazi se jedan dan praznika (1.11.) što označavamo u rednom broju 8.</t>
  </si>
  <si>
    <t>ukoliko je radnik koristio i godipšnji tijekom toga razdoblja upisujemo isto u redni broj 9. (BROJ SATI)</t>
  </si>
  <si>
    <t>09</t>
  </si>
  <si>
    <t>10</t>
  </si>
  <si>
    <t>11</t>
  </si>
  <si>
    <t>12</t>
  </si>
  <si>
    <t>MOGUĆI BROJ SATI</t>
  </si>
  <si>
    <t>RAZDOBLJE bolovanja</t>
  </si>
  <si>
    <t>RAZLOG BOLOVANJA</t>
  </si>
  <si>
    <t>A0 - BOLEST</t>
  </si>
  <si>
    <t>Broj dana bolovanja</t>
  </si>
  <si>
    <t>Broj sati po danu</t>
  </si>
  <si>
    <t>sati/dnevno</t>
  </si>
  <si>
    <t>Broj sati bolovanja</t>
  </si>
  <si>
    <t xml:space="preserve">Broj sati bolovanja u razdoblju </t>
  </si>
  <si>
    <t>Broj sati redovnog rada u razdoblju</t>
  </si>
  <si>
    <t>kontrolni zbroj</t>
  </si>
  <si>
    <t>Postotak umanjenja zbog bolovanja</t>
  </si>
  <si>
    <t>Ukupno za mjesec</t>
  </si>
  <si>
    <t>Ukoliko se radniku isplaćuje minimalna plaća - umanjenje zbog bolovanja se primjenjuje na NETO PLAĆU</t>
  </si>
  <si>
    <t>jer se na minimalnu plaću od 3.276,00 kn ne smije dalje umanjivati - na ovaj iznos se MORAJU platiti doprinosi.</t>
  </si>
  <si>
    <r>
      <rPr>
        <b/>
        <sz val="9"/>
        <color theme="1"/>
        <rFont val="Calibri"/>
        <family val="2"/>
        <charset val="238"/>
        <scheme val="minor"/>
      </rPr>
      <t>NETO</t>
    </r>
    <r>
      <rPr>
        <sz val="9"/>
        <color theme="1"/>
        <rFont val="Calibri"/>
        <family val="2"/>
        <charset val="238"/>
        <scheme val="minor"/>
      </rPr>
      <t xml:space="preserve"> PLAĆA ZA CIJELI MJESEC ?</t>
    </r>
  </si>
  <si>
    <t>Za prvih 42 dana, odnosno za prvih 7 dana za invalida rada, te za radnike zaposlene u pravnoj osobi za profesionalnu rehabilitaciju i zapošljavanje osoba s invaliditetom naknadu plaće isplaćuje poslodavac na teret svojih sredstava. U tom periodu naknada plaće ne može biti niža od 70% od osnovice za naknadu.
Od 43. odnosno, 8. dana privremene nesposobnosti za rad naknadu isplaćuje također poslodavac, ali na teret sredstava HZZO-a. U tom periodu, za prvih 6 mjeseci neprekidne privremene nesposobnosti za rad, naknada plaće iznosi 70 % od osnovice za naknadu. Ako privremena nesposobnost za rad traje dulje od 6 mjeseci neprekidno, naknada plaće iznosi 80% od osnovice za naknadu počevši od prvog idućeg dana nakon isteka prethodnog šestomjesečnog perioda neprekidnog trajanja privremene nesposobnosti za rad.
Kada se naknada plaće isplaćuje na teret sredstava HZZO-a, ona ne može iznositi više od 4.257,28 kuna.</t>
  </si>
  <si>
    <t>Privremena nesposobnost za rad radi njege osigurane osobe - djeteta do navršenih 3 godine starosti
Pravo na naknadu plaće traje za svaku utvrđenu bolest najviše do 60 radnih dana. Naknada plaće iznosi 100% od osnovice za naknadu i od prvog dana ju obračunava i isplaćuje poslodavac, ali na teret sredstava HZZO-a, s time da ne može iznositi više od 4.257,28 kuna. Pod djetetom se smatra osim vlastitog djeteta i posvojeno dijete, pastorče, te dijete koje je na osnovi rješenja nadležnog tijela za poslove socijalne skrbi osiguraniku povjereno na čuvanje i odgoj. Pravo na naknadu plaće ne pripada osiguraniku za vrijeme dok se nalazi na godišnjem odmoru, odnosno plaćenom dopustu.</t>
  </si>
  <si>
    <t>Privremena spriječenost za rad radi njege člana obitelji - djeteta od navršene 3 do navršenih 7 godina starosti
Pravo na naknadu plaće traje za svaku utvrđenu bolest najviše do 60 radnih dana. Naknada plaće iznosi od 70% od osnovice za naknadu. Od prvog dana obračunava ju i isplaćuje poslodavac, ali na teret sredstava HZZO-a, s time ne može iznositi više od 4.257,28 kuna. Pod djetetom se smatra osim vlastitog djeteta i posvojeno dijete, pastorče, te dijete koje je na osnovi rješenja nadležnog tijela za poslove socijalne skrbi osiguraniku povjereno na čuvanje i odgoj. Pravo na naknadu plaće ne pripada osiguraniku za vrijeme dok se nalazi na godišnjem odmoru, odnosno plaćenom dopustu.</t>
  </si>
  <si>
    <t>Privremena nesposobnost za rad radi njege člana obitelji - djeteta starijeg od 7 godina
Pravo na naknadu plaće traje za svaku utvrđenu bolest najviše do 40 radnih dana. Naknada plaće iznosi od 70% od osnovice za naknadu. Od prvog dana obračunava ju i isplaćuje poslodavac, ali na teret sredstava HZZO-a, s time ne može iznositi više od 4.257,28 kuna. Pod djetetom se smatra osim vlastitog djeteta i posvojeno dijete, pastorče, te dijete koje je na osnovi rješenja nadležnog tijela za poslove socijalne skrbi osiguraniku povjereno na čuvanje i odgoj. Pravo na naknadu plaće ne pripada osiguraniku za vrijeme dok se nalazi na godišnjem odmoru, odnosno plaćenom dopustu.
Napomena: Pravo na privremenu spriječenost za rad osiguranik može ostvariti pod uvjetom da drugi roditelj nije nezaposlen, odnosno ako živi sam s djetetom (npr. samohrani ili razvedeni roditelj), da istodobno ne koristi to pravo za drugo dijete te da za dijete kojemu je potrebna njega nema priznato pravo roditelja njegovatelja.</t>
  </si>
  <si>
    <t>njega djeteta - do 3 godina</t>
  </si>
  <si>
    <t>PRVI DAN BOLOVANJA</t>
  </si>
  <si>
    <t>Razdoblje obračuna:</t>
  </si>
  <si>
    <t>/ godina</t>
  </si>
  <si>
    <t>do</t>
  </si>
  <si>
    <t>BRUTO PLAĆA</t>
  </si>
  <si>
    <t>NETO PLAĆA</t>
  </si>
  <si>
    <t>SATI BOLOVANJA NA TERET HZZO</t>
  </si>
  <si>
    <t>BROJ SATI RADA</t>
  </si>
  <si>
    <t>***</t>
  </si>
  <si>
    <t>PLAĆA ISPLAĆENA "U" TOM RAZDOBLJU !!!!!!</t>
  </si>
  <si>
    <r>
      <t xml:space="preserve">Plaća </t>
    </r>
    <r>
      <rPr>
        <b/>
        <sz val="11"/>
        <color rgb="FFFF0000"/>
        <rFont val="Calibri"/>
        <family val="2"/>
        <charset val="238"/>
        <scheme val="minor"/>
      </rPr>
      <t>za</t>
    </r>
    <r>
      <rPr>
        <b/>
        <sz val="11"/>
        <color theme="1"/>
        <rFont val="Calibri"/>
        <family val="2"/>
        <charset val="238"/>
        <scheme val="minor"/>
      </rPr>
      <t xml:space="preserve"> mjesec</t>
    </r>
  </si>
  <si>
    <t>OSNOVICA ZA OBRAČUN:</t>
  </si>
  <si>
    <t>ali to je razdoblje U KOJEMU je isplaćena plaća, pa se to odnosi na plaću od 03 - 08 mjeseca !!!</t>
  </si>
  <si>
    <t>plaća za 03 mjesec je isplaćena u 04 mjesecu</t>
  </si>
  <si>
    <t>plaća za 04 mjesec je isplaćena u 05 mjesecu ITD.</t>
  </si>
  <si>
    <t>KOD OBRAČUNA BOLOVANJA NA TERET HZZO - OBAVEZNO TREBA ZNATI DATUM PRVOG DANA BOLOVANJA !! UZIMA SE RAZDOBLJE PRIJE MJESECA U KOJEMU SE BOLOVANJE POČELO !</t>
  </si>
  <si>
    <t>Za vrijeme trajanja ovog bolovanja NE OBRAČUNAVAJU SE DOPRINOSI !</t>
  </si>
  <si>
    <t>Naknada za bolovanje se isplaćuje na temelju ER-1 obrasca.</t>
  </si>
  <si>
    <t>Nakon isplate podnosi se zahtjev za refundaciju naknade za bolovanje HZZO-u.</t>
  </si>
  <si>
    <t>Znači radnik će imati isplatu plaće i isplatu naknade bolovanja u istom mjesecu !</t>
  </si>
  <si>
    <t>preračunata stopa</t>
  </si>
  <si>
    <t>U našemu primjeru prvi dan bolovanja je 10.10.2017. - znači računamo 6 mjeseci unazad od 09. mjeseca  pa je razdoblje 01.04.-30.09.</t>
  </si>
  <si>
    <t xml:space="preserve"> </t>
  </si>
  <si>
    <t>ime i prezime</t>
  </si>
  <si>
    <t>1</t>
  </si>
  <si>
    <t>2</t>
  </si>
  <si>
    <t>2018</t>
  </si>
  <si>
    <t>2019</t>
  </si>
  <si>
    <t>01.04.-30.04.</t>
  </si>
  <si>
    <t>01.04.</t>
  </si>
  <si>
    <t>31.03.19.</t>
  </si>
  <si>
    <t>01.10.2018.</t>
  </si>
  <si>
    <t>tvrtka</t>
  </si>
  <si>
    <t>Karlovac</t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</si>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</sst>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dd/mm/yy/;@"/>
    <numFmt numFmtId="166" formatCode="_-* #,##0.000\ [$kn-41A]_-;\-* #,##0.000\ [$kn-41A]_-;_-* &quot;-&quot;??\ [$kn-41A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3" fontId="3" fillId="0" borderId="12" xfId="1" applyFont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3" borderId="7" xfId="1" applyFont="1" applyFill="1" applyBorder="1" applyAlignment="1">
      <alignment vertical="center"/>
    </xf>
    <xf numFmtId="43" fontId="3" fillId="3" borderId="1" xfId="1" applyFont="1" applyFill="1" applyBorder="1" applyAlignment="1">
      <alignment vertical="center"/>
    </xf>
    <xf numFmtId="43" fontId="3" fillId="3" borderId="5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43" fontId="4" fillId="2" borderId="15" xfId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165" fontId="4" fillId="3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3" fontId="4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3" fontId="4" fillId="0" borderId="4" xfId="0" applyNumberFormat="1" applyFont="1" applyFill="1" applyBorder="1" applyAlignment="1">
      <alignment horizontal="center" vertical="center"/>
    </xf>
    <xf numFmtId="10" fontId="4" fillId="3" borderId="5" xfId="0" applyNumberFormat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 wrapText="1"/>
    </xf>
    <xf numFmtId="43" fontId="4" fillId="0" borderId="15" xfId="0" applyNumberFormat="1" applyFont="1" applyFill="1" applyBorder="1" applyAlignment="1">
      <alignment horizontal="center" vertical="center"/>
    </xf>
    <xf numFmtId="43" fontId="4" fillId="3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/>
    <xf numFmtId="3" fontId="3" fillId="0" borderId="0" xfId="0" applyNumberFormat="1" applyFont="1" applyAlignment="1"/>
    <xf numFmtId="49" fontId="3" fillId="0" borderId="7" xfId="0" applyNumberFormat="1" applyFont="1" applyFill="1" applyBorder="1" applyAlignment="1">
      <alignment vertical="center" wrapText="1"/>
    </xf>
    <xf numFmtId="43" fontId="4" fillId="0" borderId="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 wrapText="1"/>
    </xf>
    <xf numFmtId="43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vertical="center" wrapText="1"/>
    </xf>
    <xf numFmtId="43" fontId="7" fillId="2" borderId="15" xfId="0" applyNumberFormat="1" applyFont="1" applyFill="1" applyBorder="1" applyAlignment="1">
      <alignment horizontal="center" vertical="center"/>
    </xf>
    <xf numFmtId="43" fontId="5" fillId="2" borderId="15" xfId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8" fillId="0" borderId="0" xfId="0" applyNumberFormat="1" applyFont="1" applyFill="1" applyBorder="1" applyAlignment="1"/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2" fontId="3" fillId="3" borderId="5" xfId="1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F7" sqref="F7"/>
    </sheetView>
  </sheetViews>
  <sheetFormatPr defaultRowHeight="15" x14ac:dyDescent="0.25"/>
  <cols>
    <col min="1" max="1" width="9.140625" style="35"/>
    <col min="2" max="2" width="18.42578125" style="36" customWidth="1"/>
    <col min="3" max="3" width="13.5703125" style="36" customWidth="1"/>
    <col min="4" max="4" width="14.85546875" style="37" customWidth="1"/>
    <col min="5" max="5" width="12.140625" style="38" customWidth="1"/>
    <col min="6" max="7" width="9.140625" style="39"/>
    <col min="12" max="12" width="24.28515625" customWidth="1"/>
  </cols>
  <sheetData>
    <row r="1" spans="1:13" s="3" customFormat="1" ht="12" customHeight="1" x14ac:dyDescent="0.25">
      <c r="A1" s="15"/>
      <c r="B1" s="16"/>
      <c r="C1" s="16"/>
      <c r="D1" s="17"/>
      <c r="E1" s="18"/>
      <c r="F1" s="19"/>
      <c r="G1" s="19"/>
    </row>
    <row r="2" spans="1:13" s="3" customFormat="1" ht="21" customHeight="1" x14ac:dyDescent="0.25">
      <c r="A2" s="160" t="s">
        <v>3</v>
      </c>
      <c r="B2" s="160"/>
      <c r="C2" s="161" t="s">
        <v>9</v>
      </c>
      <c r="D2" s="161"/>
      <c r="E2" s="18"/>
      <c r="F2" s="19"/>
      <c r="G2" s="19"/>
    </row>
    <row r="3" spans="1:13" s="3" customFormat="1" ht="21" customHeight="1" x14ac:dyDescent="0.25">
      <c r="A3" s="160" t="s">
        <v>4</v>
      </c>
      <c r="B3" s="160"/>
      <c r="C3" s="161" t="s">
        <v>10</v>
      </c>
      <c r="D3" s="161"/>
      <c r="E3" s="18"/>
      <c r="F3" s="19"/>
      <c r="G3" s="19"/>
    </row>
    <row r="4" spans="1:13" s="3" customFormat="1" ht="21" customHeight="1" x14ac:dyDescent="0.25">
      <c r="A4" s="160" t="s">
        <v>5</v>
      </c>
      <c r="B4" s="160"/>
      <c r="C4" s="161" t="s">
        <v>11</v>
      </c>
      <c r="D4" s="161"/>
      <c r="E4" s="18"/>
      <c r="F4" s="19"/>
      <c r="G4" s="19"/>
    </row>
    <row r="5" spans="1:13" s="3" customFormat="1" ht="12" customHeight="1" x14ac:dyDescent="0.25">
      <c r="A5" s="15"/>
      <c r="B5" s="16"/>
      <c r="C5" s="20"/>
      <c r="D5" s="21"/>
      <c r="E5" s="18"/>
      <c r="F5" s="19"/>
      <c r="G5" s="19"/>
    </row>
    <row r="6" spans="1:13" s="3" customFormat="1" ht="21" customHeight="1" x14ac:dyDescent="0.25">
      <c r="A6" s="160" t="s">
        <v>6</v>
      </c>
      <c r="B6" s="160"/>
      <c r="C6" s="161" t="s">
        <v>12</v>
      </c>
      <c r="D6" s="161"/>
      <c r="E6" s="18"/>
      <c r="F6" s="19"/>
      <c r="G6" s="19"/>
    </row>
    <row r="7" spans="1:13" s="3" customFormat="1" ht="21" customHeight="1" x14ac:dyDescent="0.25">
      <c r="A7" s="160" t="s">
        <v>7</v>
      </c>
      <c r="B7" s="160"/>
      <c r="C7" s="161" t="s">
        <v>44</v>
      </c>
      <c r="D7" s="161"/>
      <c r="E7" s="18"/>
      <c r="F7" s="19"/>
      <c r="G7" s="69" t="s">
        <v>40</v>
      </c>
    </row>
    <row r="8" spans="1:13" s="3" customFormat="1" ht="21" customHeight="1" x14ac:dyDescent="0.25">
      <c r="A8" s="160" t="s">
        <v>8</v>
      </c>
      <c r="B8" s="160"/>
      <c r="C8" s="161" t="s">
        <v>45</v>
      </c>
      <c r="D8" s="161"/>
      <c r="E8" s="18"/>
      <c r="F8" s="19"/>
      <c r="G8" s="19"/>
    </row>
    <row r="9" spans="1:13" s="3" customFormat="1" ht="9.75" customHeight="1" x14ac:dyDescent="0.25">
      <c r="A9" s="22"/>
      <c r="B9" s="22"/>
      <c r="C9" s="23"/>
      <c r="D9" s="23"/>
      <c r="E9" s="18"/>
      <c r="F9" s="19"/>
      <c r="G9" s="19"/>
    </row>
    <row r="10" spans="1:13" s="44" customFormat="1" ht="29.25" customHeight="1" thickBot="1" x14ac:dyDescent="0.3">
      <c r="A10" s="40" t="s">
        <v>20</v>
      </c>
      <c r="B10" s="169" t="s">
        <v>19</v>
      </c>
      <c r="C10" s="169"/>
      <c r="D10" s="41" t="s">
        <v>18</v>
      </c>
      <c r="E10" s="42" t="s">
        <v>17</v>
      </c>
      <c r="F10" s="43"/>
      <c r="G10" s="43"/>
    </row>
    <row r="11" spans="1:13" s="1" customFormat="1" ht="23.25" customHeight="1" x14ac:dyDescent="0.25">
      <c r="A11" s="26">
        <v>1</v>
      </c>
      <c r="B11" s="166" t="s">
        <v>1</v>
      </c>
      <c r="C11" s="166"/>
      <c r="D11" s="45">
        <v>3276</v>
      </c>
      <c r="E11" s="10" t="s">
        <v>23</v>
      </c>
      <c r="F11" s="25"/>
      <c r="G11" s="25"/>
      <c r="L11" s="1">
        <v>17.2</v>
      </c>
    </row>
    <row r="12" spans="1:13" s="1" customFormat="1" ht="23.25" customHeight="1" x14ac:dyDescent="0.25">
      <c r="A12" s="27">
        <v>2</v>
      </c>
      <c r="B12" s="165" t="s">
        <v>0</v>
      </c>
      <c r="C12" s="165"/>
      <c r="D12" s="46">
        <v>176</v>
      </c>
      <c r="E12" s="11" t="s">
        <v>22</v>
      </c>
      <c r="F12" s="25"/>
      <c r="G12" s="68" t="s">
        <v>39</v>
      </c>
      <c r="L12" s="1">
        <f>+L11*100</f>
        <v>1720</v>
      </c>
    </row>
    <row r="13" spans="1:13" s="1" customFormat="1" ht="23.25" customHeight="1" thickBot="1" x14ac:dyDescent="0.3">
      <c r="A13" s="28">
        <v>3</v>
      </c>
      <c r="B13" s="167" t="s">
        <v>2</v>
      </c>
      <c r="C13" s="167"/>
      <c r="D13" s="29">
        <f>+D11/D12</f>
        <v>18.613636363636363</v>
      </c>
      <c r="E13" s="12" t="s">
        <v>23</v>
      </c>
      <c r="F13" s="25"/>
      <c r="G13" s="25"/>
      <c r="L13" s="1">
        <f>+L11+100</f>
        <v>117.2</v>
      </c>
    </row>
    <row r="14" spans="1:13" s="5" customFormat="1" ht="23.25" customHeight="1" x14ac:dyDescent="0.25">
      <c r="A14" s="30">
        <v>4</v>
      </c>
      <c r="B14" s="168" t="s">
        <v>38</v>
      </c>
      <c r="C14" s="168"/>
      <c r="D14" s="47">
        <v>15</v>
      </c>
      <c r="E14" s="13" t="s">
        <v>16</v>
      </c>
      <c r="F14" s="32"/>
      <c r="G14" s="32"/>
      <c r="L14" s="5">
        <f>+L12/L13</f>
        <v>14.675767918088736</v>
      </c>
      <c r="M14" s="5" t="s">
        <v>95</v>
      </c>
    </row>
    <row r="15" spans="1:13" s="5" customFormat="1" ht="23.25" customHeight="1" x14ac:dyDescent="0.25">
      <c r="A15" s="33">
        <v>5</v>
      </c>
      <c r="B15" s="165" t="s">
        <v>24</v>
      </c>
      <c r="C15" s="165"/>
      <c r="D15" s="46">
        <v>2</v>
      </c>
      <c r="E15" s="14" t="s">
        <v>25</v>
      </c>
      <c r="F15" s="32"/>
      <c r="G15" s="32"/>
      <c r="L15" s="157">
        <v>2666.66</v>
      </c>
    </row>
    <row r="16" spans="1:13" s="5" customFormat="1" ht="23.25" customHeight="1" thickBot="1" x14ac:dyDescent="0.3">
      <c r="A16" s="50">
        <v>6</v>
      </c>
      <c r="B16" s="162" t="s">
        <v>27</v>
      </c>
      <c r="C16" s="162"/>
      <c r="D16" s="51">
        <f>+D14*D15</f>
        <v>30</v>
      </c>
      <c r="E16" s="52" t="s">
        <v>22</v>
      </c>
      <c r="F16" s="32"/>
      <c r="G16" s="32"/>
      <c r="L16" s="157">
        <f>+L15*L14/100</f>
        <v>391.35283276450508</v>
      </c>
    </row>
    <row r="17" spans="1:12" s="49" customFormat="1" ht="23.25" customHeight="1" thickBot="1" x14ac:dyDescent="0.3">
      <c r="A17" s="53">
        <v>7</v>
      </c>
      <c r="B17" s="163" t="s">
        <v>26</v>
      </c>
      <c r="C17" s="163"/>
      <c r="D17" s="54">
        <f>+D13*D16</f>
        <v>558.40909090909088</v>
      </c>
      <c r="E17" s="55" t="s">
        <v>23</v>
      </c>
      <c r="F17" s="48"/>
      <c r="G17" s="48"/>
      <c r="L17" s="158">
        <f>+L15-L16</f>
        <v>2275.3071672354949</v>
      </c>
    </row>
    <row r="18" spans="1:12" s="5" customFormat="1" ht="23.25" customHeight="1" x14ac:dyDescent="0.25">
      <c r="A18" s="50">
        <v>8</v>
      </c>
      <c r="B18" s="58" t="s">
        <v>28</v>
      </c>
      <c r="C18" s="72">
        <v>2</v>
      </c>
      <c r="D18" s="51">
        <f>+D17/D16*C18</f>
        <v>37.227272727272727</v>
      </c>
      <c r="E18" s="52" t="s">
        <v>23</v>
      </c>
      <c r="F18" s="32"/>
      <c r="G18" s="70" t="s">
        <v>41</v>
      </c>
      <c r="L18" s="157"/>
    </row>
    <row r="19" spans="1:12" s="5" customFormat="1" ht="23.25" customHeight="1" x14ac:dyDescent="0.25">
      <c r="A19" s="50">
        <v>9</v>
      </c>
      <c r="B19" s="59" t="s">
        <v>29</v>
      </c>
      <c r="C19" s="73">
        <v>0</v>
      </c>
      <c r="D19" s="51">
        <f>+D17/D16*C19</f>
        <v>0</v>
      </c>
      <c r="E19" s="52" t="s">
        <v>23</v>
      </c>
      <c r="F19" s="32"/>
      <c r="G19" s="32"/>
      <c r="L19" s="157"/>
    </row>
    <row r="20" spans="1:12" s="5" customFormat="1" ht="23.25" customHeight="1" thickBot="1" x14ac:dyDescent="0.3">
      <c r="A20" s="50">
        <v>10</v>
      </c>
      <c r="B20" s="62" t="s">
        <v>30</v>
      </c>
      <c r="C20" s="67">
        <f>+D16-C19-C18</f>
        <v>28</v>
      </c>
      <c r="D20" s="51">
        <f>+D17/D16*C20</f>
        <v>521.18181818181813</v>
      </c>
      <c r="E20" s="52" t="s">
        <v>23</v>
      </c>
      <c r="F20" s="32"/>
      <c r="G20" s="32"/>
    </row>
    <row r="21" spans="1:12" s="5" customFormat="1" ht="23.25" customHeight="1" thickBot="1" x14ac:dyDescent="0.3">
      <c r="A21" s="63"/>
      <c r="B21" s="164" t="s">
        <v>31</v>
      </c>
      <c r="C21" s="164"/>
      <c r="D21" s="64">
        <f>+D18+D19+D20</f>
        <v>558.40909090909088</v>
      </c>
      <c r="E21" s="65" t="s">
        <v>32</v>
      </c>
      <c r="F21" s="32"/>
      <c r="G21" s="32"/>
    </row>
    <row r="23" spans="1:12" x14ac:dyDescent="0.25">
      <c r="B23" s="36" t="s">
        <v>46</v>
      </c>
    </row>
    <row r="24" spans="1:12" x14ac:dyDescent="0.25">
      <c r="B24" s="36" t="s">
        <v>47</v>
      </c>
    </row>
    <row r="25" spans="1:12" x14ac:dyDescent="0.25">
      <c r="B25" s="36" t="s">
        <v>48</v>
      </c>
    </row>
    <row r="26" spans="1:12" x14ac:dyDescent="0.25">
      <c r="B26" s="36" t="s">
        <v>49</v>
      </c>
    </row>
  </sheetData>
  <mergeCells count="21">
    <mergeCell ref="B16:C16"/>
    <mergeCell ref="B17:C17"/>
    <mergeCell ref="B21:C21"/>
    <mergeCell ref="B15:C15"/>
    <mergeCell ref="A8:B8"/>
    <mergeCell ref="C8:D8"/>
    <mergeCell ref="B11:C11"/>
    <mergeCell ref="B12:C12"/>
    <mergeCell ref="B13:C13"/>
    <mergeCell ref="B14:C14"/>
    <mergeCell ref="B10:C10"/>
    <mergeCell ref="C2:D2"/>
    <mergeCell ref="C3:D3"/>
    <mergeCell ref="C4:D4"/>
    <mergeCell ref="C6:D6"/>
    <mergeCell ref="C7:D7"/>
    <mergeCell ref="A2:B2"/>
    <mergeCell ref="A3:B3"/>
    <mergeCell ref="A4:B4"/>
    <mergeCell ref="A6:B6"/>
    <mergeCell ref="A7:B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C7" sqref="C7"/>
    </sheetView>
  </sheetViews>
  <sheetFormatPr defaultRowHeight="15" x14ac:dyDescent="0.25"/>
  <cols>
    <col min="1" max="1" width="9.140625" style="35"/>
    <col min="2" max="2" width="18.42578125" style="36" customWidth="1"/>
    <col min="3" max="3" width="13.5703125" style="36" customWidth="1"/>
    <col min="4" max="4" width="14.85546875" style="37" customWidth="1"/>
    <col min="5" max="5" width="14.140625" style="38" customWidth="1"/>
    <col min="6" max="7" width="9.140625" style="39"/>
  </cols>
  <sheetData>
    <row r="1" spans="1:16" s="3" customFormat="1" ht="12" customHeight="1" x14ac:dyDescent="0.25">
      <c r="A1" s="15"/>
      <c r="B1" s="16"/>
      <c r="C1" s="16"/>
      <c r="D1" s="17"/>
      <c r="E1" s="18"/>
      <c r="F1" s="19"/>
      <c r="G1" s="19"/>
    </row>
    <row r="2" spans="1:16" s="3" customFormat="1" ht="21" customHeight="1" x14ac:dyDescent="0.25">
      <c r="A2" s="160" t="s">
        <v>3</v>
      </c>
      <c r="B2" s="160"/>
      <c r="C2" s="161"/>
      <c r="D2" s="161"/>
      <c r="E2" s="18"/>
      <c r="F2" s="19"/>
      <c r="G2" s="19"/>
      <c r="K2" s="171" t="s">
        <v>70</v>
      </c>
      <c r="L2" s="172"/>
      <c r="M2" s="172"/>
      <c r="N2" s="172"/>
      <c r="O2" s="172"/>
      <c r="P2" s="172"/>
    </row>
    <row r="3" spans="1:16" s="3" customFormat="1" ht="21" customHeight="1" x14ac:dyDescent="0.25">
      <c r="A3" s="160" t="s">
        <v>4</v>
      </c>
      <c r="B3" s="160"/>
      <c r="C3" s="161"/>
      <c r="D3" s="161"/>
      <c r="E3" s="18"/>
      <c r="F3" s="19"/>
      <c r="G3" s="19"/>
      <c r="K3" s="172"/>
      <c r="L3" s="172"/>
      <c r="M3" s="172"/>
      <c r="N3" s="172"/>
      <c r="O3" s="172"/>
      <c r="P3" s="172"/>
    </row>
    <row r="4" spans="1:16" s="3" customFormat="1" ht="21" customHeight="1" x14ac:dyDescent="0.25">
      <c r="A4" s="160" t="s">
        <v>5</v>
      </c>
      <c r="B4" s="160"/>
      <c r="C4" s="161" t="s">
        <v>97</v>
      </c>
      <c r="D4" s="161"/>
      <c r="E4" s="18"/>
      <c r="F4" s="19"/>
      <c r="G4" s="19"/>
      <c r="K4" s="172"/>
      <c r="L4" s="172"/>
      <c r="M4" s="172"/>
      <c r="N4" s="172"/>
      <c r="O4" s="172"/>
      <c r="P4" s="172"/>
    </row>
    <row r="5" spans="1:16" s="3" customFormat="1" ht="12" customHeight="1" x14ac:dyDescent="0.25">
      <c r="A5" s="15"/>
      <c r="B5" s="16"/>
      <c r="C5" s="20"/>
      <c r="D5" s="21"/>
      <c r="E5" s="18"/>
      <c r="F5" s="19"/>
      <c r="G5" s="19"/>
      <c r="K5" s="172"/>
      <c r="L5" s="172"/>
      <c r="M5" s="172"/>
      <c r="N5" s="172"/>
      <c r="O5" s="172"/>
      <c r="P5" s="172"/>
    </row>
    <row r="6" spans="1:16" s="3" customFormat="1" ht="21" customHeight="1" x14ac:dyDescent="0.25">
      <c r="A6" s="160" t="s">
        <v>6</v>
      </c>
      <c r="B6" s="160"/>
      <c r="C6" s="161" t="s">
        <v>98</v>
      </c>
      <c r="D6" s="161"/>
      <c r="E6" s="18"/>
      <c r="F6" s="19"/>
      <c r="G6" s="19"/>
      <c r="K6" s="172"/>
      <c r="L6" s="172"/>
      <c r="M6" s="172"/>
      <c r="N6" s="172"/>
      <c r="O6" s="172"/>
      <c r="P6" s="172"/>
    </row>
    <row r="7" spans="1:16" s="3" customFormat="1" ht="21" customHeight="1" x14ac:dyDescent="0.25">
      <c r="A7" s="160" t="s">
        <v>7</v>
      </c>
      <c r="B7" s="160"/>
      <c r="C7" s="91">
        <v>43313</v>
      </c>
      <c r="D7" s="91">
        <v>43343</v>
      </c>
      <c r="E7" s="18"/>
      <c r="F7" s="19"/>
      <c r="G7" s="69" t="s">
        <v>40</v>
      </c>
      <c r="K7" s="172"/>
      <c r="L7" s="172"/>
      <c r="M7" s="172"/>
      <c r="N7" s="172"/>
      <c r="O7" s="172"/>
      <c r="P7" s="172"/>
    </row>
    <row r="8" spans="1:16" s="3" customFormat="1" ht="21" customHeight="1" x14ac:dyDescent="0.25">
      <c r="A8" s="160" t="s">
        <v>55</v>
      </c>
      <c r="B8" s="160"/>
      <c r="C8" s="91">
        <v>43329</v>
      </c>
      <c r="D8" s="91">
        <v>43343</v>
      </c>
      <c r="E8" s="18"/>
      <c r="F8" s="19"/>
      <c r="G8" s="19"/>
      <c r="K8" s="172"/>
      <c r="L8" s="172"/>
      <c r="M8" s="172"/>
      <c r="N8" s="172"/>
      <c r="O8" s="172"/>
      <c r="P8" s="172"/>
    </row>
    <row r="9" spans="1:16" s="3" customFormat="1" ht="21" customHeight="1" x14ac:dyDescent="0.25">
      <c r="A9" s="160" t="s">
        <v>56</v>
      </c>
      <c r="B9" s="160"/>
      <c r="C9" s="173" t="s">
        <v>57</v>
      </c>
      <c r="D9" s="174"/>
      <c r="E9" s="18"/>
      <c r="F9" s="19"/>
      <c r="G9" s="19"/>
      <c r="K9" s="172"/>
      <c r="L9" s="172"/>
      <c r="M9" s="172"/>
      <c r="N9" s="172"/>
      <c r="O9" s="172"/>
      <c r="P9" s="172"/>
    </row>
    <row r="10" spans="1:16" s="3" customFormat="1" ht="9.75" customHeight="1" x14ac:dyDescent="0.25">
      <c r="A10" s="22"/>
      <c r="B10" s="22"/>
      <c r="C10" s="23"/>
      <c r="D10" s="23"/>
      <c r="E10" s="18"/>
      <c r="F10" s="19"/>
      <c r="G10" s="19"/>
      <c r="K10" s="172"/>
      <c r="L10" s="172"/>
      <c r="M10" s="172"/>
      <c r="N10" s="172"/>
      <c r="O10" s="172"/>
      <c r="P10" s="172"/>
    </row>
    <row r="11" spans="1:16" s="44" customFormat="1" ht="15.75" thickBot="1" x14ac:dyDescent="0.3">
      <c r="A11" s="40" t="s">
        <v>20</v>
      </c>
      <c r="B11" s="169" t="s">
        <v>19</v>
      </c>
      <c r="C11" s="169"/>
      <c r="D11" s="41" t="s">
        <v>18</v>
      </c>
      <c r="E11" s="42" t="s">
        <v>17</v>
      </c>
      <c r="F11" s="43"/>
      <c r="G11" s="43"/>
      <c r="K11" s="172"/>
      <c r="L11" s="172"/>
      <c r="M11" s="172"/>
      <c r="N11" s="172"/>
      <c r="O11" s="172"/>
      <c r="P11" s="172"/>
    </row>
    <row r="12" spans="1:16" s="1" customFormat="1" x14ac:dyDescent="0.25">
      <c r="A12" s="26">
        <v>1</v>
      </c>
      <c r="B12" s="166" t="s">
        <v>1</v>
      </c>
      <c r="C12" s="166"/>
      <c r="D12" s="45">
        <v>5030.3999999999996</v>
      </c>
      <c r="E12" s="10" t="s">
        <v>23</v>
      </c>
      <c r="F12" s="25"/>
      <c r="G12" s="25"/>
      <c r="K12" s="172"/>
      <c r="L12" s="172"/>
      <c r="M12" s="172"/>
      <c r="N12" s="172"/>
      <c r="O12" s="172"/>
      <c r="P12" s="172"/>
    </row>
    <row r="13" spans="1:16" s="1" customFormat="1" x14ac:dyDescent="0.25">
      <c r="A13" s="27">
        <v>2</v>
      </c>
      <c r="B13" s="165" t="s">
        <v>0</v>
      </c>
      <c r="C13" s="165"/>
      <c r="D13" s="46">
        <v>176</v>
      </c>
      <c r="E13" s="11" t="s">
        <v>22</v>
      </c>
      <c r="F13" s="25"/>
      <c r="G13" s="68" t="s">
        <v>39</v>
      </c>
      <c r="K13" s="172"/>
      <c r="L13" s="172"/>
      <c r="M13" s="172"/>
      <c r="N13" s="172"/>
      <c r="O13" s="172"/>
      <c r="P13" s="172"/>
    </row>
    <row r="14" spans="1:16" s="1" customFormat="1" ht="15.75" thickBot="1" x14ac:dyDescent="0.3">
      <c r="A14" s="28">
        <v>3</v>
      </c>
      <c r="B14" s="167" t="s">
        <v>2</v>
      </c>
      <c r="C14" s="167"/>
      <c r="D14" s="29">
        <f>+D12/D13</f>
        <v>28.581818181818178</v>
      </c>
      <c r="E14" s="12" t="s">
        <v>23</v>
      </c>
      <c r="F14" s="25"/>
      <c r="G14" s="25"/>
      <c r="K14" s="172"/>
      <c r="L14" s="172"/>
      <c r="M14" s="172"/>
      <c r="N14" s="172"/>
      <c r="O14" s="172"/>
      <c r="P14" s="172"/>
    </row>
    <row r="15" spans="1:16" s="78" customFormat="1" x14ac:dyDescent="0.25">
      <c r="A15" s="92">
        <v>4</v>
      </c>
      <c r="B15" s="166" t="s">
        <v>58</v>
      </c>
      <c r="C15" s="166"/>
      <c r="D15" s="45">
        <v>5</v>
      </c>
      <c r="E15" s="93" t="s">
        <v>16</v>
      </c>
      <c r="F15" s="77"/>
      <c r="G15" s="77"/>
      <c r="K15" s="172"/>
      <c r="L15" s="172"/>
      <c r="M15" s="172"/>
      <c r="N15" s="172"/>
      <c r="O15" s="172"/>
      <c r="P15" s="172"/>
    </row>
    <row r="16" spans="1:16" s="78" customFormat="1" x14ac:dyDescent="0.25">
      <c r="A16" s="94">
        <v>5</v>
      </c>
      <c r="B16" s="165" t="s">
        <v>59</v>
      </c>
      <c r="C16" s="165"/>
      <c r="D16" s="46">
        <v>8</v>
      </c>
      <c r="E16" s="95" t="s">
        <v>60</v>
      </c>
      <c r="F16" s="77"/>
      <c r="G16" s="77"/>
      <c r="K16" s="172"/>
      <c r="L16" s="172"/>
      <c r="M16" s="172"/>
      <c r="N16" s="172"/>
      <c r="O16" s="172"/>
      <c r="P16" s="172"/>
    </row>
    <row r="17" spans="1:16" s="78" customFormat="1" ht="15.75" thickBot="1" x14ac:dyDescent="0.3">
      <c r="A17" s="96">
        <v>6</v>
      </c>
      <c r="B17" s="170" t="s">
        <v>61</v>
      </c>
      <c r="C17" s="170"/>
      <c r="D17" s="97">
        <f>+D16*D15</f>
        <v>40</v>
      </c>
      <c r="E17" s="98" t="s">
        <v>22</v>
      </c>
      <c r="F17" s="77"/>
      <c r="G17" s="77"/>
      <c r="K17" s="172"/>
      <c r="L17" s="172"/>
      <c r="M17" s="172"/>
      <c r="N17" s="172"/>
      <c r="O17" s="172"/>
      <c r="P17" s="172"/>
    </row>
    <row r="18" spans="1:16" s="82" customFormat="1" ht="24" x14ac:dyDescent="0.25">
      <c r="A18" s="30">
        <v>7</v>
      </c>
      <c r="B18" s="102" t="s">
        <v>62</v>
      </c>
      <c r="C18" s="103">
        <f>+D17</f>
        <v>40</v>
      </c>
      <c r="D18" s="31">
        <f>+D14*C18</f>
        <v>1143.272727272727</v>
      </c>
      <c r="E18" s="13" t="s">
        <v>21</v>
      </c>
      <c r="F18" s="81"/>
      <c r="G18" s="81"/>
      <c r="K18" s="172"/>
      <c r="L18" s="172"/>
      <c r="M18" s="172"/>
      <c r="N18" s="172"/>
      <c r="O18" s="172"/>
      <c r="P18" s="172"/>
    </row>
    <row r="19" spans="1:16" s="78" customFormat="1" ht="24" x14ac:dyDescent="0.25">
      <c r="A19" s="33">
        <v>8</v>
      </c>
      <c r="B19" s="101" t="s">
        <v>28</v>
      </c>
      <c r="C19" s="110">
        <v>8</v>
      </c>
      <c r="D19" s="34">
        <f>+C19*D14</f>
        <v>228.65454545454543</v>
      </c>
      <c r="E19" s="14" t="s">
        <v>21</v>
      </c>
      <c r="F19" s="77"/>
      <c r="G19" s="84"/>
      <c r="K19" s="172"/>
      <c r="L19" s="172"/>
      <c r="M19" s="172"/>
      <c r="N19" s="172"/>
      <c r="O19" s="172"/>
      <c r="P19" s="172"/>
    </row>
    <row r="20" spans="1:16" s="78" customFormat="1" ht="24" x14ac:dyDescent="0.25">
      <c r="A20" s="33">
        <v>9</v>
      </c>
      <c r="B20" s="101" t="s">
        <v>29</v>
      </c>
      <c r="C20" s="110">
        <v>24</v>
      </c>
      <c r="D20" s="34">
        <f>+C20*D14</f>
        <v>685.96363636363628</v>
      </c>
      <c r="E20" s="14" t="s">
        <v>21</v>
      </c>
      <c r="F20" s="77"/>
      <c r="G20" s="77"/>
      <c r="K20" s="172"/>
      <c r="L20" s="172"/>
      <c r="M20" s="172"/>
      <c r="N20" s="172"/>
      <c r="O20" s="172"/>
      <c r="P20" s="172"/>
    </row>
    <row r="21" spans="1:16" s="78" customFormat="1" ht="24.75" thickBot="1" x14ac:dyDescent="0.3">
      <c r="A21" s="50">
        <v>10</v>
      </c>
      <c r="B21" s="104" t="s">
        <v>63</v>
      </c>
      <c r="C21" s="105">
        <f>+D13-C18-C19-C20</f>
        <v>104</v>
      </c>
      <c r="D21" s="51">
        <f>+D14*C21</f>
        <v>2972.5090909090904</v>
      </c>
      <c r="E21" s="52" t="s">
        <v>21</v>
      </c>
      <c r="F21" s="77"/>
      <c r="G21" s="77"/>
      <c r="K21" s="172"/>
      <c r="L21" s="172"/>
      <c r="M21" s="172"/>
      <c r="N21" s="172"/>
      <c r="O21" s="172"/>
      <c r="P21" s="172"/>
    </row>
    <row r="22" spans="1:16" s="78" customFormat="1" ht="15.75" thickBot="1" x14ac:dyDescent="0.3">
      <c r="A22" s="63">
        <v>11</v>
      </c>
      <c r="B22" s="108" t="s">
        <v>66</v>
      </c>
      <c r="C22" s="109">
        <f>+C18+C19+C20+C21</f>
        <v>176</v>
      </c>
      <c r="D22" s="64">
        <f>+D21+D20+D19+D18</f>
        <v>5030.3999999999996</v>
      </c>
      <c r="E22" s="66" t="s">
        <v>64</v>
      </c>
      <c r="F22" s="77"/>
      <c r="G22" s="77"/>
      <c r="K22" s="172"/>
      <c r="L22" s="172"/>
      <c r="M22" s="172"/>
      <c r="N22" s="172"/>
      <c r="O22" s="172"/>
      <c r="P22" s="172"/>
    </row>
    <row r="23" spans="1:16" s="90" customFormat="1" ht="24" x14ac:dyDescent="0.25">
      <c r="A23" s="30">
        <v>12</v>
      </c>
      <c r="B23" s="102" t="s">
        <v>65</v>
      </c>
      <c r="C23" s="106">
        <v>0.3</v>
      </c>
      <c r="D23" s="107">
        <f>-+D18*C23</f>
        <v>-342.98181818181808</v>
      </c>
      <c r="E23" s="13" t="s">
        <v>21</v>
      </c>
      <c r="F23" s="89"/>
      <c r="G23" s="89"/>
      <c r="K23" s="172"/>
      <c r="L23" s="172"/>
      <c r="M23" s="172"/>
      <c r="N23" s="172"/>
      <c r="O23" s="172"/>
      <c r="P23" s="172"/>
    </row>
    <row r="24" spans="1:16" s="90" customFormat="1" x14ac:dyDescent="0.25">
      <c r="A24" s="85"/>
      <c r="B24" s="86"/>
      <c r="C24" s="86"/>
      <c r="D24" s="87"/>
      <c r="E24" s="88"/>
      <c r="F24" s="89"/>
      <c r="G24" s="89"/>
    </row>
    <row r="25" spans="1:16" s="90" customFormat="1" x14ac:dyDescent="0.25">
      <c r="A25" s="156" t="s">
        <v>67</v>
      </c>
      <c r="B25" s="86"/>
      <c r="C25" s="86"/>
      <c r="D25" s="87"/>
      <c r="E25" s="88"/>
      <c r="F25" s="89"/>
      <c r="G25" s="89"/>
    </row>
    <row r="26" spans="1:16" s="90" customFormat="1" x14ac:dyDescent="0.25">
      <c r="A26" s="156" t="s">
        <v>68</v>
      </c>
      <c r="B26" s="86"/>
      <c r="C26" s="86"/>
      <c r="D26" s="87"/>
      <c r="E26" s="88"/>
      <c r="F26" s="89"/>
      <c r="G26" s="89"/>
    </row>
    <row r="27" spans="1:16" x14ac:dyDescent="0.25">
      <c r="A27" s="112"/>
    </row>
    <row r="28" spans="1:16" s="44" customFormat="1" ht="15.75" thickBot="1" x14ac:dyDescent="0.3">
      <c r="A28" s="40" t="s">
        <v>20</v>
      </c>
      <c r="B28" s="169" t="s">
        <v>19</v>
      </c>
      <c r="C28" s="169"/>
      <c r="D28" s="41" t="s">
        <v>18</v>
      </c>
      <c r="E28" s="42" t="s">
        <v>17</v>
      </c>
      <c r="F28" s="43"/>
      <c r="G28" s="43"/>
    </row>
    <row r="29" spans="1:16" s="1" customFormat="1" x14ac:dyDescent="0.25">
      <c r="A29" s="26">
        <v>1</v>
      </c>
      <c r="B29" s="166" t="s">
        <v>69</v>
      </c>
      <c r="C29" s="166"/>
      <c r="D29" s="45">
        <v>2600</v>
      </c>
      <c r="E29" s="10" t="s">
        <v>23</v>
      </c>
      <c r="F29" s="25"/>
      <c r="G29" s="25"/>
    </row>
    <row r="30" spans="1:16" s="1" customFormat="1" x14ac:dyDescent="0.25">
      <c r="A30" s="27">
        <v>2</v>
      </c>
      <c r="B30" s="165" t="s">
        <v>0</v>
      </c>
      <c r="C30" s="165"/>
      <c r="D30" s="46">
        <v>176</v>
      </c>
      <c r="E30" s="11" t="s">
        <v>22</v>
      </c>
      <c r="F30" s="25"/>
      <c r="G30" s="68" t="s">
        <v>39</v>
      </c>
    </row>
    <row r="31" spans="1:16" s="1" customFormat="1" ht="15.75" thickBot="1" x14ac:dyDescent="0.3">
      <c r="A31" s="28">
        <v>3</v>
      </c>
      <c r="B31" s="167" t="s">
        <v>2</v>
      </c>
      <c r="C31" s="167"/>
      <c r="D31" s="29">
        <f>+D29/D30</f>
        <v>14.772727272727273</v>
      </c>
      <c r="E31" s="12" t="s">
        <v>23</v>
      </c>
      <c r="F31" s="25"/>
      <c r="G31" s="25"/>
    </row>
    <row r="32" spans="1:16" s="78" customFormat="1" x14ac:dyDescent="0.25">
      <c r="A32" s="92">
        <v>4</v>
      </c>
      <c r="B32" s="166" t="s">
        <v>58</v>
      </c>
      <c r="C32" s="166"/>
      <c r="D32" s="45">
        <v>5</v>
      </c>
      <c r="E32" s="93" t="s">
        <v>16</v>
      </c>
      <c r="F32" s="77"/>
      <c r="G32" s="77"/>
    </row>
    <row r="33" spans="1:7" s="78" customFormat="1" x14ac:dyDescent="0.25">
      <c r="A33" s="94">
        <v>5</v>
      </c>
      <c r="B33" s="165" t="s">
        <v>59</v>
      </c>
      <c r="C33" s="165"/>
      <c r="D33" s="46">
        <v>8</v>
      </c>
      <c r="E33" s="95" t="s">
        <v>60</v>
      </c>
      <c r="F33" s="77"/>
      <c r="G33" s="77"/>
    </row>
    <row r="34" spans="1:7" s="78" customFormat="1" ht="15.75" thickBot="1" x14ac:dyDescent="0.3">
      <c r="A34" s="96">
        <v>6</v>
      </c>
      <c r="B34" s="170" t="s">
        <v>61</v>
      </c>
      <c r="C34" s="170"/>
      <c r="D34" s="97">
        <f>+D33*D32</f>
        <v>40</v>
      </c>
      <c r="E34" s="98" t="s">
        <v>22</v>
      </c>
      <c r="F34" s="77"/>
      <c r="G34" s="77"/>
    </row>
    <row r="35" spans="1:7" s="82" customFormat="1" ht="24" x14ac:dyDescent="0.25">
      <c r="A35" s="92">
        <v>7</v>
      </c>
      <c r="B35" s="113" t="s">
        <v>62</v>
      </c>
      <c r="C35" s="114">
        <f>+D34</f>
        <v>40</v>
      </c>
      <c r="D35" s="57">
        <f>+D31*C35</f>
        <v>590.90909090909099</v>
      </c>
      <c r="E35" s="93" t="s">
        <v>21</v>
      </c>
      <c r="F35" s="81"/>
      <c r="G35" s="81"/>
    </row>
    <row r="36" spans="1:7" s="78" customFormat="1" ht="24.75" thickBot="1" x14ac:dyDescent="0.3">
      <c r="A36" s="96">
        <v>10</v>
      </c>
      <c r="B36" s="115" t="s">
        <v>63</v>
      </c>
      <c r="C36" s="116">
        <f>+D30-C35</f>
        <v>136</v>
      </c>
      <c r="D36" s="97">
        <f>+D31*C36</f>
        <v>2009.0909090909092</v>
      </c>
      <c r="E36" s="98" t="s">
        <v>21</v>
      </c>
      <c r="F36" s="77"/>
      <c r="G36" s="77"/>
    </row>
    <row r="37" spans="1:7" s="78" customFormat="1" ht="15.75" thickBot="1" x14ac:dyDescent="0.3">
      <c r="A37" s="63">
        <v>11</v>
      </c>
      <c r="B37" s="108" t="s">
        <v>66</v>
      </c>
      <c r="C37" s="109">
        <f>+C36+C35</f>
        <v>176</v>
      </c>
      <c r="D37" s="64">
        <f>+D36+D35</f>
        <v>2600</v>
      </c>
      <c r="E37" s="66" t="s">
        <v>64</v>
      </c>
      <c r="F37" s="77"/>
      <c r="G37" s="77"/>
    </row>
    <row r="38" spans="1:7" s="90" customFormat="1" ht="24" x14ac:dyDescent="0.25">
      <c r="A38" s="30">
        <v>12</v>
      </c>
      <c r="B38" s="102" t="s">
        <v>65</v>
      </c>
      <c r="C38" s="106">
        <v>0.3</v>
      </c>
      <c r="D38" s="107">
        <f>-+D35*C38</f>
        <v>-177.27272727272728</v>
      </c>
      <c r="E38" s="13" t="s">
        <v>21</v>
      </c>
      <c r="F38" s="89"/>
      <c r="G38" s="89"/>
    </row>
  </sheetData>
  <mergeCells count="27">
    <mergeCell ref="B32:C32"/>
    <mergeCell ref="B33:C33"/>
    <mergeCell ref="B34:C34"/>
    <mergeCell ref="K2:P23"/>
    <mergeCell ref="A9:B9"/>
    <mergeCell ref="C9:D9"/>
    <mergeCell ref="B28:C28"/>
    <mergeCell ref="B29:C29"/>
    <mergeCell ref="B30:C30"/>
    <mergeCell ref="B31:C31"/>
    <mergeCell ref="B17:C17"/>
    <mergeCell ref="B14:C14"/>
    <mergeCell ref="B15:C15"/>
    <mergeCell ref="B16:C16"/>
    <mergeCell ref="B11:C11"/>
    <mergeCell ref="B12:C12"/>
    <mergeCell ref="A2:B2"/>
    <mergeCell ref="C2:D2"/>
    <mergeCell ref="A3:B3"/>
    <mergeCell ref="C3:D3"/>
    <mergeCell ref="B13:C13"/>
    <mergeCell ref="A7:B7"/>
    <mergeCell ref="A8:B8"/>
    <mergeCell ref="A4:B4"/>
    <mergeCell ref="C4:D4"/>
    <mergeCell ref="A6:B6"/>
    <mergeCell ref="C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workbookViewId="0">
      <selection activeCell="E17" sqref="E17"/>
    </sheetView>
  </sheetViews>
  <sheetFormatPr defaultRowHeight="15" x14ac:dyDescent="0.25"/>
  <cols>
    <col min="1" max="1" width="9.140625" style="35"/>
    <col min="2" max="2" width="18.42578125" style="36" customWidth="1"/>
    <col min="3" max="3" width="13.5703125" style="36" customWidth="1"/>
    <col min="4" max="4" width="14.85546875" style="37" customWidth="1"/>
    <col min="5" max="5" width="14.140625" style="38" customWidth="1"/>
    <col min="6" max="7" width="9.140625" style="39"/>
    <col min="12" max="12" width="9.140625" style="39"/>
  </cols>
  <sheetData>
    <row r="1" spans="1:16" s="3" customFormat="1" ht="12" customHeight="1" thickBot="1" x14ac:dyDescent="0.3">
      <c r="A1" s="15"/>
      <c r="B1" s="16"/>
      <c r="C1" s="16"/>
      <c r="D1" s="17"/>
      <c r="E1" s="18"/>
      <c r="F1" s="19"/>
      <c r="G1" s="19"/>
    </row>
    <row r="2" spans="1:16" s="3" customFormat="1" ht="21" customHeight="1" x14ac:dyDescent="0.25">
      <c r="A2" s="160" t="s">
        <v>3</v>
      </c>
      <c r="B2" s="160"/>
      <c r="C2" s="161" t="s">
        <v>9</v>
      </c>
      <c r="D2" s="161"/>
      <c r="E2" s="18"/>
      <c r="F2" s="19"/>
      <c r="G2" s="19"/>
      <c r="K2" s="175" t="s">
        <v>71</v>
      </c>
      <c r="L2" s="176"/>
      <c r="M2" s="176"/>
      <c r="N2" s="176"/>
      <c r="O2" s="176"/>
      <c r="P2" s="177"/>
    </row>
    <row r="3" spans="1:16" s="3" customFormat="1" ht="21" customHeight="1" x14ac:dyDescent="0.25">
      <c r="A3" s="160" t="s">
        <v>4</v>
      </c>
      <c r="B3" s="160"/>
      <c r="C3" s="161" t="s">
        <v>10</v>
      </c>
      <c r="D3" s="161"/>
      <c r="E3" s="18"/>
      <c r="F3" s="19"/>
      <c r="G3" s="19"/>
      <c r="K3" s="178"/>
      <c r="L3" s="179"/>
      <c r="M3" s="179"/>
      <c r="N3" s="179"/>
      <c r="O3" s="179"/>
      <c r="P3" s="180"/>
    </row>
    <row r="4" spans="1:16" s="3" customFormat="1" ht="21" customHeight="1" x14ac:dyDescent="0.25">
      <c r="A4" s="160" t="s">
        <v>5</v>
      </c>
      <c r="B4" s="160"/>
      <c r="C4" s="161" t="s">
        <v>11</v>
      </c>
      <c r="D4" s="161"/>
      <c r="E4" s="18"/>
      <c r="F4" s="19"/>
      <c r="G4" s="19"/>
      <c r="K4" s="178"/>
      <c r="L4" s="179"/>
      <c r="M4" s="179"/>
      <c r="N4" s="179"/>
      <c r="O4" s="179"/>
      <c r="P4" s="180"/>
    </row>
    <row r="5" spans="1:16" s="3" customFormat="1" ht="12" customHeight="1" x14ac:dyDescent="0.25">
      <c r="A5" s="15"/>
      <c r="B5" s="16"/>
      <c r="C5" s="20"/>
      <c r="D5" s="21"/>
      <c r="E5" s="18"/>
      <c r="F5" s="19"/>
      <c r="G5" s="19"/>
      <c r="K5" s="178"/>
      <c r="L5" s="179"/>
      <c r="M5" s="179"/>
      <c r="N5" s="179"/>
      <c r="O5" s="179"/>
      <c r="P5" s="180"/>
    </row>
    <row r="6" spans="1:16" s="3" customFormat="1" ht="21" customHeight="1" x14ac:dyDescent="0.25">
      <c r="A6" s="160" t="s">
        <v>6</v>
      </c>
      <c r="B6" s="160"/>
      <c r="C6" s="161" t="s">
        <v>12</v>
      </c>
      <c r="D6" s="161"/>
      <c r="E6" s="18"/>
      <c r="F6" s="19"/>
      <c r="G6" s="19"/>
      <c r="K6" s="178"/>
      <c r="L6" s="179"/>
      <c r="M6" s="179"/>
      <c r="N6" s="179"/>
      <c r="O6" s="179"/>
      <c r="P6" s="180"/>
    </row>
    <row r="7" spans="1:16" s="3" customFormat="1" ht="21" customHeight="1" x14ac:dyDescent="0.25">
      <c r="A7" s="160" t="s">
        <v>7</v>
      </c>
      <c r="B7" s="160"/>
      <c r="C7" s="91">
        <v>42705</v>
      </c>
      <c r="D7" s="91">
        <v>42735</v>
      </c>
      <c r="E7" s="18"/>
      <c r="F7" s="19"/>
      <c r="G7" s="69" t="s">
        <v>40</v>
      </c>
      <c r="K7" s="178"/>
      <c r="L7" s="179"/>
      <c r="M7" s="179"/>
      <c r="N7" s="179"/>
      <c r="O7" s="179"/>
      <c r="P7" s="180"/>
    </row>
    <row r="8" spans="1:16" s="3" customFormat="1" ht="21" customHeight="1" x14ac:dyDescent="0.25">
      <c r="A8" s="160" t="s">
        <v>55</v>
      </c>
      <c r="B8" s="160"/>
      <c r="C8" s="91">
        <v>42716</v>
      </c>
      <c r="D8" s="91">
        <v>42722</v>
      </c>
      <c r="E8" s="18"/>
      <c r="F8" s="19"/>
      <c r="G8" s="19"/>
      <c r="K8" s="178"/>
      <c r="L8" s="179"/>
      <c r="M8" s="179"/>
      <c r="N8" s="179"/>
      <c r="O8" s="179"/>
      <c r="P8" s="180"/>
    </row>
    <row r="9" spans="1:16" s="3" customFormat="1" ht="21" customHeight="1" x14ac:dyDescent="0.25">
      <c r="A9" s="160" t="s">
        <v>56</v>
      </c>
      <c r="B9" s="160"/>
      <c r="C9" s="173" t="s">
        <v>74</v>
      </c>
      <c r="D9" s="174"/>
      <c r="E9" s="18"/>
      <c r="F9" s="19"/>
      <c r="G9" s="19"/>
      <c r="K9" s="178"/>
      <c r="L9" s="179"/>
      <c r="M9" s="179"/>
      <c r="N9" s="179"/>
      <c r="O9" s="179"/>
      <c r="P9" s="180"/>
    </row>
    <row r="10" spans="1:16" s="3" customFormat="1" ht="9.75" customHeight="1" x14ac:dyDescent="0.25">
      <c r="A10" s="22"/>
      <c r="B10" s="22"/>
      <c r="C10" s="23"/>
      <c r="D10" s="23"/>
      <c r="E10" s="18"/>
      <c r="F10" s="19"/>
      <c r="G10" s="19"/>
      <c r="K10" s="178"/>
      <c r="L10" s="179"/>
      <c r="M10" s="179"/>
      <c r="N10" s="179"/>
      <c r="O10" s="179"/>
      <c r="P10" s="180"/>
    </row>
    <row r="11" spans="1:16" s="44" customFormat="1" ht="29.25" customHeight="1" thickBot="1" x14ac:dyDescent="0.3">
      <c r="A11" s="40" t="s">
        <v>20</v>
      </c>
      <c r="B11" s="169" t="s">
        <v>19</v>
      </c>
      <c r="C11" s="169"/>
      <c r="D11" s="41" t="s">
        <v>18</v>
      </c>
      <c r="E11" s="42" t="s">
        <v>17</v>
      </c>
      <c r="F11" s="43"/>
      <c r="G11" s="43"/>
      <c r="K11" s="178"/>
      <c r="L11" s="179"/>
      <c r="M11" s="179"/>
      <c r="N11" s="179"/>
      <c r="O11" s="179"/>
      <c r="P11" s="180"/>
    </row>
    <row r="12" spans="1:16" s="1" customFormat="1" ht="23.25" customHeight="1" x14ac:dyDescent="0.25">
      <c r="A12" s="26">
        <v>1</v>
      </c>
      <c r="B12" s="166" t="s">
        <v>1</v>
      </c>
      <c r="C12" s="166"/>
      <c r="D12" s="45">
        <v>5030.3999999999996</v>
      </c>
      <c r="E12" s="10" t="s">
        <v>23</v>
      </c>
      <c r="F12" s="25"/>
      <c r="G12" s="25"/>
      <c r="K12" s="178"/>
      <c r="L12" s="179"/>
      <c r="M12" s="179"/>
      <c r="N12" s="179"/>
      <c r="O12" s="179"/>
      <c r="P12" s="180"/>
    </row>
    <row r="13" spans="1:16" s="1" customFormat="1" ht="23.25" customHeight="1" thickBot="1" x14ac:dyDescent="0.3">
      <c r="A13" s="27">
        <v>2</v>
      </c>
      <c r="B13" s="165" t="s">
        <v>0</v>
      </c>
      <c r="C13" s="165"/>
      <c r="D13" s="46">
        <v>176</v>
      </c>
      <c r="E13" s="11" t="s">
        <v>22</v>
      </c>
      <c r="F13" s="25"/>
      <c r="G13" s="68" t="s">
        <v>39</v>
      </c>
      <c r="K13" s="181"/>
      <c r="L13" s="182"/>
      <c r="M13" s="182"/>
      <c r="N13" s="182"/>
      <c r="O13" s="182"/>
      <c r="P13" s="183"/>
    </row>
    <row r="14" spans="1:16" s="1" customFormat="1" ht="23.25" customHeight="1" thickBot="1" x14ac:dyDescent="0.3">
      <c r="A14" s="28">
        <v>3</v>
      </c>
      <c r="B14" s="167" t="s">
        <v>2</v>
      </c>
      <c r="C14" s="167"/>
      <c r="D14" s="29">
        <f>+D12/D13</f>
        <v>28.581818181818178</v>
      </c>
      <c r="E14" s="12" t="s">
        <v>23</v>
      </c>
      <c r="F14" s="25"/>
      <c r="G14" s="25"/>
      <c r="K14" s="175" t="s">
        <v>72</v>
      </c>
      <c r="L14" s="184"/>
      <c r="M14" s="184"/>
      <c r="N14" s="184"/>
      <c r="O14" s="184"/>
      <c r="P14" s="185"/>
    </row>
    <row r="15" spans="1:16" s="78" customFormat="1" ht="23.25" customHeight="1" x14ac:dyDescent="0.25">
      <c r="A15" s="92">
        <v>4</v>
      </c>
      <c r="B15" s="166" t="s">
        <v>58</v>
      </c>
      <c r="C15" s="166"/>
      <c r="D15" s="45">
        <v>5</v>
      </c>
      <c r="E15" s="93" t="s">
        <v>16</v>
      </c>
      <c r="F15" s="77"/>
      <c r="G15" s="77"/>
      <c r="K15" s="186"/>
      <c r="L15" s="187"/>
      <c r="M15" s="187"/>
      <c r="N15" s="187"/>
      <c r="O15" s="187"/>
      <c r="P15" s="188"/>
    </row>
    <row r="16" spans="1:16" s="78" customFormat="1" ht="23.25" customHeight="1" x14ac:dyDescent="0.25">
      <c r="A16" s="94">
        <v>5</v>
      </c>
      <c r="B16" s="165" t="s">
        <v>59</v>
      </c>
      <c r="C16" s="165"/>
      <c r="D16" s="46">
        <v>8</v>
      </c>
      <c r="E16" s="95" t="s">
        <v>60</v>
      </c>
      <c r="F16" s="77"/>
      <c r="G16" s="77"/>
      <c r="K16" s="186"/>
      <c r="L16" s="187"/>
      <c r="M16" s="187"/>
      <c r="N16" s="187"/>
      <c r="O16" s="187"/>
      <c r="P16" s="188"/>
    </row>
    <row r="17" spans="1:16" s="78" customFormat="1" ht="23.25" customHeight="1" thickBot="1" x14ac:dyDescent="0.3">
      <c r="A17" s="96">
        <v>6</v>
      </c>
      <c r="B17" s="170" t="s">
        <v>61</v>
      </c>
      <c r="C17" s="170"/>
      <c r="D17" s="97">
        <f>+D16*D15</f>
        <v>40</v>
      </c>
      <c r="E17" s="98" t="s">
        <v>22</v>
      </c>
      <c r="F17" s="77"/>
      <c r="G17" s="77"/>
      <c r="K17" s="186"/>
      <c r="L17" s="187"/>
      <c r="M17" s="187"/>
      <c r="N17" s="187"/>
      <c r="O17" s="187"/>
      <c r="P17" s="188"/>
    </row>
    <row r="18" spans="1:16" s="82" customFormat="1" ht="23.25" customHeight="1" thickBot="1" x14ac:dyDescent="0.3">
      <c r="A18" s="120">
        <v>7</v>
      </c>
      <c r="B18" s="121" t="s">
        <v>62</v>
      </c>
      <c r="C18" s="122">
        <f>+D17</f>
        <v>40</v>
      </c>
      <c r="D18" s="123">
        <f>+D14*C18</f>
        <v>1143.272727272727</v>
      </c>
      <c r="E18" s="124" t="s">
        <v>21</v>
      </c>
      <c r="F18" s="81"/>
      <c r="G18" s="201"/>
      <c r="H18" s="201"/>
      <c r="K18" s="186"/>
      <c r="L18" s="187"/>
      <c r="M18" s="187"/>
      <c r="N18" s="187"/>
      <c r="O18" s="187"/>
      <c r="P18" s="188"/>
    </row>
    <row r="19" spans="1:16" s="78" customFormat="1" ht="23.25" customHeight="1" x14ac:dyDescent="0.25">
      <c r="A19" s="30">
        <v>8</v>
      </c>
      <c r="B19" s="102" t="s">
        <v>28</v>
      </c>
      <c r="C19" s="110">
        <v>0</v>
      </c>
      <c r="D19" s="31">
        <f>+C19*D14</f>
        <v>0</v>
      </c>
      <c r="E19" s="13" t="s">
        <v>21</v>
      </c>
      <c r="F19" s="77"/>
      <c r="G19" s="201"/>
      <c r="H19" s="201"/>
      <c r="K19" s="186"/>
      <c r="L19" s="187"/>
      <c r="M19" s="187"/>
      <c r="N19" s="187"/>
      <c r="O19" s="187"/>
      <c r="P19" s="188"/>
    </row>
    <row r="20" spans="1:16" s="78" customFormat="1" ht="23.25" customHeight="1" x14ac:dyDescent="0.25">
      <c r="A20" s="33">
        <v>9</v>
      </c>
      <c r="B20" s="101" t="s">
        <v>29</v>
      </c>
      <c r="C20" s="110">
        <v>0</v>
      </c>
      <c r="D20" s="34">
        <f>+C20*D14</f>
        <v>0</v>
      </c>
      <c r="E20" s="14" t="s">
        <v>21</v>
      </c>
      <c r="F20" s="77"/>
      <c r="G20" s="201"/>
      <c r="H20" s="201"/>
      <c r="K20" s="186"/>
      <c r="L20" s="187"/>
      <c r="M20" s="187"/>
      <c r="N20" s="187"/>
      <c r="O20" s="187"/>
      <c r="P20" s="188"/>
    </row>
    <row r="21" spans="1:16" s="78" customFormat="1" ht="23.25" customHeight="1" thickBot="1" x14ac:dyDescent="0.3">
      <c r="A21" s="50">
        <v>10</v>
      </c>
      <c r="B21" s="104" t="s">
        <v>63</v>
      </c>
      <c r="C21" s="105">
        <f>+D13-C18-C19-C20</f>
        <v>136</v>
      </c>
      <c r="D21" s="51">
        <f>+D14*C21</f>
        <v>3887.1272727272722</v>
      </c>
      <c r="E21" s="52" t="s">
        <v>21</v>
      </c>
      <c r="F21" s="77"/>
      <c r="G21" s="77"/>
      <c r="K21" s="186"/>
      <c r="L21" s="187"/>
      <c r="M21" s="187"/>
      <c r="N21" s="187"/>
      <c r="O21" s="187"/>
      <c r="P21" s="188"/>
    </row>
    <row r="22" spans="1:16" s="78" customFormat="1" ht="23.25" customHeight="1" thickBot="1" x14ac:dyDescent="0.3">
      <c r="A22" s="63">
        <v>11</v>
      </c>
      <c r="B22" s="108" t="s">
        <v>66</v>
      </c>
      <c r="C22" s="109">
        <f>+C18+C19+C20+C21</f>
        <v>176</v>
      </c>
      <c r="D22" s="64">
        <f>+D21+D20+D19+D18</f>
        <v>5030.3999999999996</v>
      </c>
      <c r="E22" s="66" t="s">
        <v>64</v>
      </c>
      <c r="F22" s="77"/>
      <c r="G22" s="77"/>
      <c r="K22" s="186"/>
      <c r="L22" s="187"/>
      <c r="M22" s="187"/>
      <c r="N22" s="187"/>
      <c r="O22" s="187"/>
      <c r="P22" s="188"/>
    </row>
    <row r="23" spans="1:16" s="90" customFormat="1" ht="24.75" thickBot="1" x14ac:dyDescent="0.3">
      <c r="A23" s="30">
        <v>12</v>
      </c>
      <c r="B23" s="102" t="s">
        <v>65</v>
      </c>
      <c r="C23" s="106">
        <v>1</v>
      </c>
      <c r="D23" s="107">
        <f>-+D18*C23</f>
        <v>-1143.272727272727</v>
      </c>
      <c r="E23" s="13" t="s">
        <v>21</v>
      </c>
      <c r="F23" s="89"/>
      <c r="G23" s="89"/>
      <c r="K23" s="189"/>
      <c r="L23" s="190"/>
      <c r="M23" s="190"/>
      <c r="N23" s="190"/>
      <c r="O23" s="190"/>
      <c r="P23" s="191"/>
    </row>
    <row r="24" spans="1:16" s="90" customFormat="1" ht="15" customHeight="1" x14ac:dyDescent="0.25">
      <c r="A24" s="85"/>
      <c r="B24" s="86"/>
      <c r="C24" s="86"/>
      <c r="D24" s="87"/>
      <c r="E24" s="88"/>
      <c r="F24" s="89"/>
      <c r="G24" s="89"/>
      <c r="K24" s="192" t="s">
        <v>73</v>
      </c>
      <c r="L24" s="193"/>
      <c r="M24" s="193"/>
      <c r="N24" s="193"/>
      <c r="O24" s="193"/>
      <c r="P24" s="194"/>
    </row>
    <row r="25" spans="1:16" s="90" customFormat="1" x14ac:dyDescent="0.25">
      <c r="A25" s="111"/>
      <c r="B25" s="86" t="s">
        <v>91</v>
      </c>
      <c r="C25" s="86"/>
      <c r="D25" s="87"/>
      <c r="E25" s="88"/>
      <c r="F25" s="89"/>
      <c r="G25" s="89"/>
      <c r="K25" s="195"/>
      <c r="L25" s="196"/>
      <c r="M25" s="196"/>
      <c r="N25" s="196"/>
      <c r="O25" s="196"/>
      <c r="P25" s="197"/>
    </row>
    <row r="26" spans="1:16" s="90" customFormat="1" x14ac:dyDescent="0.25">
      <c r="A26" s="111"/>
      <c r="B26" s="86" t="s">
        <v>92</v>
      </c>
      <c r="C26" s="86"/>
      <c r="D26" s="87"/>
      <c r="E26" s="88"/>
      <c r="F26" s="89"/>
      <c r="G26" s="89"/>
      <c r="K26" s="195"/>
      <c r="L26" s="196"/>
      <c r="M26" s="196"/>
      <c r="N26" s="196"/>
      <c r="O26" s="196"/>
      <c r="P26" s="197"/>
    </row>
    <row r="27" spans="1:16" x14ac:dyDescent="0.25">
      <c r="A27" s="111"/>
      <c r="B27" s="86" t="s">
        <v>93</v>
      </c>
      <c r="C27" s="86"/>
      <c r="D27" s="87"/>
      <c r="E27" s="88"/>
      <c r="F27" s="89"/>
      <c r="G27" s="89"/>
      <c r="H27" s="90"/>
      <c r="I27" s="90"/>
      <c r="K27" s="195"/>
      <c r="L27" s="196"/>
      <c r="M27" s="196"/>
      <c r="N27" s="196"/>
      <c r="O27" s="196"/>
      <c r="P27" s="197"/>
    </row>
    <row r="28" spans="1:16" s="44" customFormat="1" ht="29.25" customHeight="1" x14ac:dyDescent="0.25">
      <c r="A28" s="79"/>
      <c r="B28" s="126" t="s">
        <v>94</v>
      </c>
      <c r="C28" s="126"/>
      <c r="D28" s="127"/>
      <c r="E28" s="119"/>
      <c r="F28" s="119"/>
      <c r="G28" s="119"/>
      <c r="H28" s="117"/>
      <c r="I28" s="117"/>
      <c r="K28" s="195"/>
      <c r="L28" s="196"/>
      <c r="M28" s="196"/>
      <c r="N28" s="196"/>
      <c r="O28" s="196"/>
      <c r="P28" s="197"/>
    </row>
    <row r="29" spans="1:16" s="1" customFormat="1" ht="23.25" customHeight="1" x14ac:dyDescent="0.25">
      <c r="A29" s="74"/>
      <c r="B29" s="125"/>
      <c r="C29" s="125"/>
      <c r="D29" s="75"/>
      <c r="E29" s="76"/>
      <c r="F29" s="77"/>
      <c r="G29" s="77"/>
      <c r="H29" s="78"/>
      <c r="I29" s="78"/>
      <c r="K29" s="195"/>
      <c r="L29" s="196"/>
      <c r="M29" s="196"/>
      <c r="N29" s="196"/>
      <c r="O29" s="196"/>
      <c r="P29" s="197"/>
    </row>
    <row r="30" spans="1:16" s="1" customFormat="1" ht="23.25" customHeight="1" x14ac:dyDescent="0.25">
      <c r="A30" s="74"/>
      <c r="B30" s="125"/>
      <c r="C30" s="125"/>
      <c r="D30" s="75"/>
      <c r="E30" s="76"/>
      <c r="F30" s="77"/>
      <c r="G30" s="84"/>
      <c r="H30" s="78"/>
      <c r="I30" s="78"/>
      <c r="K30" s="195"/>
      <c r="L30" s="196"/>
      <c r="M30" s="196"/>
      <c r="N30" s="196"/>
      <c r="O30" s="196"/>
      <c r="P30" s="197"/>
    </row>
    <row r="31" spans="1:16" s="1" customFormat="1" ht="23.25" customHeight="1" x14ac:dyDescent="0.25">
      <c r="A31" s="74"/>
      <c r="B31" s="125"/>
      <c r="C31" s="125"/>
      <c r="D31" s="75"/>
      <c r="E31" s="76"/>
      <c r="F31" s="77"/>
      <c r="G31" s="77"/>
      <c r="H31" s="78"/>
      <c r="I31" s="78"/>
      <c r="K31" s="195"/>
      <c r="L31" s="196"/>
      <c r="M31" s="196"/>
      <c r="N31" s="196"/>
      <c r="O31" s="196"/>
      <c r="P31" s="197"/>
    </row>
    <row r="32" spans="1:16" s="78" customFormat="1" ht="23.25" customHeight="1" x14ac:dyDescent="0.25">
      <c r="A32" s="74"/>
      <c r="B32" s="125"/>
      <c r="C32" s="125"/>
      <c r="D32" s="75"/>
      <c r="E32" s="76"/>
      <c r="F32" s="77"/>
      <c r="G32" s="77"/>
      <c r="K32" s="195"/>
      <c r="L32" s="196"/>
      <c r="M32" s="196"/>
      <c r="N32" s="196"/>
      <c r="O32" s="196"/>
      <c r="P32" s="197"/>
    </row>
    <row r="33" spans="1:16" s="78" customFormat="1" ht="23.25" customHeight="1" x14ac:dyDescent="0.25">
      <c r="A33" s="74"/>
      <c r="B33" s="125"/>
      <c r="C33" s="125"/>
      <c r="D33" s="75"/>
      <c r="E33" s="76"/>
      <c r="F33" s="77"/>
      <c r="G33" s="77"/>
      <c r="K33" s="195"/>
      <c r="L33" s="196"/>
      <c r="M33" s="196"/>
      <c r="N33" s="196"/>
      <c r="O33" s="196"/>
      <c r="P33" s="197"/>
    </row>
    <row r="34" spans="1:16" s="78" customFormat="1" ht="23.25" customHeight="1" x14ac:dyDescent="0.25">
      <c r="A34" s="74"/>
      <c r="B34" s="125"/>
      <c r="C34" s="125"/>
      <c r="D34" s="75"/>
      <c r="E34" s="76"/>
      <c r="F34" s="77"/>
      <c r="G34" s="77"/>
      <c r="K34" s="195"/>
      <c r="L34" s="196"/>
      <c r="M34" s="196"/>
      <c r="N34" s="196"/>
      <c r="O34" s="196"/>
      <c r="P34" s="197"/>
    </row>
    <row r="35" spans="1:16" s="82" customFormat="1" ht="23.25" customHeight="1" x14ac:dyDescent="0.25">
      <c r="A35" s="74"/>
      <c r="B35" s="83"/>
      <c r="C35" s="99"/>
      <c r="D35" s="75"/>
      <c r="E35" s="76"/>
      <c r="F35" s="81"/>
      <c r="G35" s="81"/>
      <c r="K35" s="195"/>
      <c r="L35" s="196"/>
      <c r="M35" s="196"/>
      <c r="N35" s="196"/>
      <c r="O35" s="196"/>
      <c r="P35" s="197"/>
    </row>
    <row r="36" spans="1:16" s="78" customFormat="1" ht="23.25" customHeight="1" x14ac:dyDescent="0.25">
      <c r="A36" s="74"/>
      <c r="B36" s="83"/>
      <c r="C36" s="99"/>
      <c r="D36" s="75"/>
      <c r="E36" s="76"/>
      <c r="F36" s="77"/>
      <c r="G36" s="77"/>
      <c r="K36" s="195"/>
      <c r="L36" s="196"/>
      <c r="M36" s="196"/>
      <c r="N36" s="196"/>
      <c r="O36" s="196"/>
      <c r="P36" s="197"/>
    </row>
    <row r="37" spans="1:16" s="78" customFormat="1" ht="23.25" customHeight="1" x14ac:dyDescent="0.25">
      <c r="A37" s="74"/>
      <c r="B37" s="83"/>
      <c r="C37" s="99"/>
      <c r="D37" s="80"/>
      <c r="E37" s="76"/>
      <c r="F37" s="77"/>
      <c r="G37" s="77"/>
      <c r="K37" s="195"/>
      <c r="L37" s="196"/>
      <c r="M37" s="196"/>
      <c r="N37" s="196"/>
      <c r="O37" s="196"/>
      <c r="P37" s="197"/>
    </row>
    <row r="38" spans="1:16" s="90" customFormat="1" ht="15.75" thickBot="1" x14ac:dyDescent="0.3">
      <c r="A38" s="74"/>
      <c r="B38" s="83"/>
      <c r="C38" s="128"/>
      <c r="D38" s="100"/>
      <c r="E38" s="76"/>
      <c r="F38" s="89"/>
      <c r="G38" s="89"/>
      <c r="K38" s="198"/>
      <c r="L38" s="199"/>
      <c r="M38" s="199"/>
      <c r="N38" s="199"/>
      <c r="O38" s="199"/>
      <c r="P38" s="200"/>
    </row>
    <row r="39" spans="1:16" x14ac:dyDescent="0.25">
      <c r="A39" s="85"/>
      <c r="B39" s="86"/>
      <c r="C39" s="86"/>
      <c r="D39" s="87"/>
      <c r="E39" s="88"/>
      <c r="F39" s="89"/>
      <c r="G39" s="89"/>
      <c r="H39" s="90"/>
      <c r="I39" s="90"/>
      <c r="L39"/>
    </row>
    <row r="40" spans="1:16" x14ac:dyDescent="0.25">
      <c r="A40" s="85"/>
      <c r="B40" s="86"/>
      <c r="C40" s="86"/>
      <c r="D40" s="87"/>
      <c r="E40" s="88"/>
      <c r="F40" s="89"/>
      <c r="G40" s="89"/>
      <c r="H40" s="90"/>
      <c r="I40" s="90"/>
      <c r="L40"/>
    </row>
    <row r="41" spans="1:16" x14ac:dyDescent="0.25">
      <c r="L41"/>
    </row>
    <row r="42" spans="1:16" x14ac:dyDescent="0.25">
      <c r="L42"/>
    </row>
    <row r="43" spans="1:16" x14ac:dyDescent="0.25">
      <c r="L43"/>
    </row>
    <row r="44" spans="1:16" x14ac:dyDescent="0.25">
      <c r="L44"/>
    </row>
    <row r="45" spans="1:16" x14ac:dyDescent="0.25">
      <c r="L45"/>
    </row>
    <row r="46" spans="1:16" x14ac:dyDescent="0.25">
      <c r="L46"/>
    </row>
    <row r="47" spans="1:16" x14ac:dyDescent="0.25">
      <c r="L47"/>
    </row>
    <row r="48" spans="1:16" x14ac:dyDescent="0.25">
      <c r="L48"/>
    </row>
    <row r="49" spans="12:12" x14ac:dyDescent="0.25">
      <c r="L49"/>
    </row>
    <row r="50" spans="12:12" x14ac:dyDescent="0.25">
      <c r="L50"/>
    </row>
    <row r="51" spans="12:12" x14ac:dyDescent="0.25">
      <c r="L51"/>
    </row>
    <row r="52" spans="12:12" x14ac:dyDescent="0.25">
      <c r="L52"/>
    </row>
    <row r="53" spans="12:12" x14ac:dyDescent="0.25">
      <c r="L53"/>
    </row>
    <row r="54" spans="12:12" x14ac:dyDescent="0.25">
      <c r="L54"/>
    </row>
    <row r="55" spans="12:12" x14ac:dyDescent="0.25">
      <c r="L55"/>
    </row>
    <row r="56" spans="12:12" x14ac:dyDescent="0.25">
      <c r="L56"/>
    </row>
    <row r="57" spans="12:12" x14ac:dyDescent="0.25">
      <c r="L57"/>
    </row>
    <row r="58" spans="12:12" x14ac:dyDescent="0.25">
      <c r="L58"/>
    </row>
    <row r="59" spans="12:12" x14ac:dyDescent="0.25">
      <c r="L59"/>
    </row>
    <row r="60" spans="12:12" x14ac:dyDescent="0.25">
      <c r="L60"/>
    </row>
    <row r="61" spans="12:12" x14ac:dyDescent="0.25">
      <c r="L61"/>
    </row>
    <row r="62" spans="12:12" x14ac:dyDescent="0.25">
      <c r="L62"/>
    </row>
    <row r="63" spans="12:12" x14ac:dyDescent="0.25">
      <c r="L63"/>
    </row>
    <row r="64" spans="12:12" x14ac:dyDescent="0.25">
      <c r="L64"/>
    </row>
    <row r="65" spans="12:12" x14ac:dyDescent="0.25">
      <c r="L65"/>
    </row>
    <row r="66" spans="12:12" x14ac:dyDescent="0.25">
      <c r="L66"/>
    </row>
    <row r="67" spans="12:12" x14ac:dyDescent="0.25">
      <c r="L67"/>
    </row>
    <row r="68" spans="12:12" x14ac:dyDescent="0.25">
      <c r="L68"/>
    </row>
    <row r="69" spans="12:12" x14ac:dyDescent="0.25">
      <c r="L69"/>
    </row>
    <row r="70" spans="12:12" x14ac:dyDescent="0.25">
      <c r="L70"/>
    </row>
    <row r="71" spans="12:12" x14ac:dyDescent="0.25">
      <c r="L71"/>
    </row>
    <row r="72" spans="12:12" x14ac:dyDescent="0.25">
      <c r="L72"/>
    </row>
    <row r="73" spans="12:12" x14ac:dyDescent="0.25">
      <c r="L73"/>
    </row>
    <row r="74" spans="12:12" x14ac:dyDescent="0.25">
      <c r="L74"/>
    </row>
    <row r="75" spans="12:12" x14ac:dyDescent="0.25">
      <c r="L75"/>
    </row>
    <row r="76" spans="12:12" x14ac:dyDescent="0.25">
      <c r="L76"/>
    </row>
    <row r="77" spans="12:12" x14ac:dyDescent="0.25">
      <c r="L77"/>
    </row>
    <row r="78" spans="12:12" x14ac:dyDescent="0.25">
      <c r="L78"/>
    </row>
    <row r="79" spans="12:12" x14ac:dyDescent="0.25">
      <c r="L79"/>
    </row>
    <row r="80" spans="12:12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</sheetData>
  <mergeCells count="23">
    <mergeCell ref="K2:P13"/>
    <mergeCell ref="K14:P23"/>
    <mergeCell ref="K24:P38"/>
    <mergeCell ref="G18:H20"/>
    <mergeCell ref="A9:B9"/>
    <mergeCell ref="C9:D9"/>
    <mergeCell ref="B16:C16"/>
    <mergeCell ref="B17:C17"/>
    <mergeCell ref="B13:C13"/>
    <mergeCell ref="B14:C14"/>
    <mergeCell ref="B15:C15"/>
    <mergeCell ref="B11:C11"/>
    <mergeCell ref="B12:C12"/>
    <mergeCell ref="A7:B7"/>
    <mergeCell ref="A8:B8"/>
    <mergeCell ref="A4:B4"/>
    <mergeCell ref="C4:D4"/>
    <mergeCell ref="A6:B6"/>
    <mergeCell ref="C6:D6"/>
    <mergeCell ref="A2:B2"/>
    <mergeCell ref="C2:D2"/>
    <mergeCell ref="A3:B3"/>
    <mergeCell ref="C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7" sqref="C7"/>
    </sheetView>
  </sheetViews>
  <sheetFormatPr defaultRowHeight="15" x14ac:dyDescent="0.25"/>
  <cols>
    <col min="1" max="1" width="15.7109375" customWidth="1"/>
    <col min="3" max="3" width="22.5703125" customWidth="1"/>
    <col min="4" max="4" width="4.7109375" customWidth="1"/>
    <col min="5" max="5" width="22.5703125" customWidth="1"/>
    <col min="6" max="9" width="13.5703125" customWidth="1"/>
  </cols>
  <sheetData>
    <row r="1" spans="1:8" s="3" customFormat="1" ht="12" customHeight="1" x14ac:dyDescent="0.25">
      <c r="A1" s="15"/>
      <c r="B1" s="16"/>
      <c r="C1" s="16"/>
      <c r="D1" s="18"/>
      <c r="E1" s="19"/>
      <c r="F1" s="19"/>
    </row>
    <row r="2" spans="1:8" s="3" customFormat="1" ht="24.75" customHeight="1" x14ac:dyDescent="0.25">
      <c r="A2" s="160" t="s">
        <v>3</v>
      </c>
      <c r="B2" s="160"/>
      <c r="C2" s="71" t="s">
        <v>107</v>
      </c>
      <c r="D2" s="18"/>
      <c r="E2" s="202" t="s">
        <v>90</v>
      </c>
      <c r="F2" s="202"/>
      <c r="G2" s="202"/>
      <c r="H2" s="202"/>
    </row>
    <row r="3" spans="1:8" s="3" customFormat="1" ht="24.75" customHeight="1" x14ac:dyDescent="0.25">
      <c r="A3" s="160" t="s">
        <v>4</v>
      </c>
      <c r="B3" s="160"/>
      <c r="C3" s="71" t="s">
        <v>108</v>
      </c>
      <c r="D3" s="18"/>
      <c r="E3" s="202"/>
      <c r="F3" s="202"/>
      <c r="G3" s="202"/>
      <c r="H3" s="202"/>
    </row>
    <row r="4" spans="1:8" s="3" customFormat="1" ht="24.75" customHeight="1" x14ac:dyDescent="0.25">
      <c r="A4" s="160" t="s">
        <v>5</v>
      </c>
      <c r="B4" s="160"/>
      <c r="C4" s="71" t="s">
        <v>97</v>
      </c>
      <c r="D4" s="18"/>
      <c r="E4" s="202"/>
      <c r="F4" s="202"/>
      <c r="G4" s="202"/>
      <c r="H4" s="202"/>
    </row>
    <row r="5" spans="1:8" s="3" customFormat="1" ht="12" customHeight="1" x14ac:dyDescent="0.25">
      <c r="A5" s="15"/>
      <c r="B5" s="16"/>
      <c r="C5" s="155"/>
      <c r="D5" s="18"/>
      <c r="E5" s="202"/>
      <c r="F5" s="202"/>
      <c r="G5" s="202"/>
      <c r="H5" s="202"/>
    </row>
    <row r="6" spans="1:8" s="3" customFormat="1" ht="24.75" customHeight="1" x14ac:dyDescent="0.25">
      <c r="A6" s="160" t="s">
        <v>6</v>
      </c>
      <c r="B6" s="160"/>
      <c r="C6" s="71" t="s">
        <v>109</v>
      </c>
      <c r="D6" s="18"/>
      <c r="E6" s="202"/>
      <c r="F6" s="202"/>
      <c r="G6" s="202"/>
      <c r="H6" s="202"/>
    </row>
    <row r="7" spans="1:8" s="3" customFormat="1" ht="24.75" customHeight="1" x14ac:dyDescent="0.25">
      <c r="A7" s="160" t="s">
        <v>7</v>
      </c>
      <c r="B7" s="160"/>
      <c r="C7" s="71" t="s">
        <v>103</v>
      </c>
      <c r="D7" s="18"/>
      <c r="E7" s="202"/>
      <c r="F7" s="202"/>
      <c r="G7" s="202"/>
      <c r="H7" s="202"/>
    </row>
    <row r="8" spans="1:8" s="3" customFormat="1" ht="24.75" customHeight="1" x14ac:dyDescent="0.25">
      <c r="A8" s="160" t="s">
        <v>75</v>
      </c>
      <c r="B8" s="160"/>
      <c r="C8" s="154" t="s">
        <v>104</v>
      </c>
      <c r="D8" s="18"/>
      <c r="E8" s="19"/>
      <c r="F8" s="19"/>
    </row>
    <row r="10" spans="1:8" x14ac:dyDescent="0.25">
      <c r="A10" t="s">
        <v>76</v>
      </c>
      <c r="C10" s="130" t="s">
        <v>106</v>
      </c>
      <c r="D10" s="8" t="s">
        <v>78</v>
      </c>
      <c r="E10" s="130" t="s">
        <v>105</v>
      </c>
      <c r="F10" s="132" t="s">
        <v>84</v>
      </c>
    </row>
    <row r="11" spans="1:8" ht="15.75" thickBot="1" x14ac:dyDescent="0.3"/>
    <row r="12" spans="1:8" s="118" customFormat="1" ht="60.75" thickBot="1" x14ac:dyDescent="0.3">
      <c r="A12" s="133" t="s">
        <v>85</v>
      </c>
      <c r="B12" s="134" t="s">
        <v>77</v>
      </c>
      <c r="C12" s="135" t="s">
        <v>79</v>
      </c>
      <c r="D12" s="135"/>
      <c r="E12" s="135" t="s">
        <v>80</v>
      </c>
      <c r="F12" s="135" t="s">
        <v>54</v>
      </c>
      <c r="G12" s="135" t="s">
        <v>81</v>
      </c>
      <c r="H12" s="136" t="s">
        <v>82</v>
      </c>
    </row>
    <row r="13" spans="1:8" s="1" customFormat="1" ht="21" customHeight="1" thickBot="1" x14ac:dyDescent="0.3">
      <c r="A13" s="137" t="s">
        <v>50</v>
      </c>
      <c r="B13" s="138" t="s">
        <v>101</v>
      </c>
      <c r="C13" s="139">
        <v>5500</v>
      </c>
      <c r="D13" s="140"/>
      <c r="E13" s="139">
        <v>4238.72</v>
      </c>
      <c r="F13" s="150">
        <v>160</v>
      </c>
      <c r="G13" s="150"/>
      <c r="H13" s="9">
        <f>+F13+G13</f>
        <v>160</v>
      </c>
    </row>
    <row r="14" spans="1:8" s="1" customFormat="1" ht="21" customHeight="1" thickBot="1" x14ac:dyDescent="0.3">
      <c r="A14" s="141" t="s">
        <v>51</v>
      </c>
      <c r="B14" s="4" t="s">
        <v>101</v>
      </c>
      <c r="C14" s="2">
        <v>5500</v>
      </c>
      <c r="D14" s="6"/>
      <c r="E14" s="2">
        <v>4238.72</v>
      </c>
      <c r="F14" s="7">
        <v>184</v>
      </c>
      <c r="G14" s="7"/>
      <c r="H14" s="9">
        <f t="shared" ref="H14:H18" si="0">+F14+G14</f>
        <v>184</v>
      </c>
    </row>
    <row r="15" spans="1:8" s="1" customFormat="1" ht="21" customHeight="1" thickBot="1" x14ac:dyDescent="0.3">
      <c r="A15" s="141" t="s">
        <v>52</v>
      </c>
      <c r="B15" s="4" t="s">
        <v>101</v>
      </c>
      <c r="C15" s="2">
        <v>5500</v>
      </c>
      <c r="D15" s="6"/>
      <c r="E15" s="2">
        <v>4238.72</v>
      </c>
      <c r="F15" s="7">
        <v>176</v>
      </c>
      <c r="G15" s="7"/>
      <c r="H15" s="9">
        <f t="shared" si="0"/>
        <v>176</v>
      </c>
    </row>
    <row r="16" spans="1:8" s="1" customFormat="1" ht="21" customHeight="1" thickBot="1" x14ac:dyDescent="0.3">
      <c r="A16" s="141" t="s">
        <v>53</v>
      </c>
      <c r="B16" s="4" t="s">
        <v>101</v>
      </c>
      <c r="C16" s="2">
        <v>5500</v>
      </c>
      <c r="D16" s="6"/>
      <c r="E16" s="2">
        <v>4238.72</v>
      </c>
      <c r="F16" s="7">
        <v>168</v>
      </c>
      <c r="G16" s="7"/>
      <c r="H16" s="9">
        <f t="shared" si="0"/>
        <v>168</v>
      </c>
    </row>
    <row r="17" spans="1:8" s="1" customFormat="1" ht="21" customHeight="1" thickBot="1" x14ac:dyDescent="0.3">
      <c r="A17" s="141" t="s">
        <v>99</v>
      </c>
      <c r="B17" s="4" t="s">
        <v>102</v>
      </c>
      <c r="C17" s="2">
        <v>6850</v>
      </c>
      <c r="D17" s="6"/>
      <c r="E17" s="2">
        <v>5028.42</v>
      </c>
      <c r="F17" s="7">
        <v>184</v>
      </c>
      <c r="G17" s="7"/>
      <c r="H17" s="9">
        <f t="shared" si="0"/>
        <v>184</v>
      </c>
    </row>
    <row r="18" spans="1:8" s="1" customFormat="1" ht="21" customHeight="1" thickBot="1" x14ac:dyDescent="0.3">
      <c r="A18" s="142" t="s">
        <v>100</v>
      </c>
      <c r="B18" s="143" t="s">
        <v>102</v>
      </c>
      <c r="C18" s="144">
        <v>6850</v>
      </c>
      <c r="D18" s="145"/>
      <c r="E18" s="144">
        <v>5028.42</v>
      </c>
      <c r="F18" s="151">
        <v>160</v>
      </c>
      <c r="G18" s="151"/>
      <c r="H18" s="9">
        <f t="shared" si="0"/>
        <v>160</v>
      </c>
    </row>
    <row r="19" spans="1:8" s="1" customFormat="1" ht="21" customHeight="1" thickBot="1" x14ac:dyDescent="0.3">
      <c r="A19" s="146" t="s">
        <v>83</v>
      </c>
      <c r="B19" s="147" t="s">
        <v>83</v>
      </c>
      <c r="C19" s="148">
        <f>SUM(C13:C18)</f>
        <v>35700</v>
      </c>
      <c r="D19" s="149"/>
      <c r="E19" s="148">
        <f>SUM(E13:E18)</f>
        <v>27011.72</v>
      </c>
      <c r="F19" s="147">
        <f>SUM(F13:F18)</f>
        <v>1032</v>
      </c>
      <c r="G19" s="147">
        <f t="shared" ref="G19:H19" si="1">SUM(G13:G18)</f>
        <v>0</v>
      </c>
      <c r="H19" s="152">
        <f t="shared" si="1"/>
        <v>1032</v>
      </c>
    </row>
    <row r="20" spans="1:8" s="1" customFormat="1" ht="21" customHeight="1" x14ac:dyDescent="0.25">
      <c r="A20" s="131"/>
    </row>
    <row r="21" spans="1:8" s="1" customFormat="1" ht="21" customHeight="1" x14ac:dyDescent="0.25">
      <c r="A21" s="131" t="s">
        <v>86</v>
      </c>
      <c r="C21" s="153">
        <f>+C19/F19</f>
        <v>34.593023255813954</v>
      </c>
      <c r="E21" s="153">
        <f>+E19/F19</f>
        <v>26.174147286821707</v>
      </c>
    </row>
    <row r="22" spans="1:8" s="1" customFormat="1" ht="21" customHeight="1" x14ac:dyDescent="0.25">
      <c r="A22" s="131"/>
    </row>
    <row r="23" spans="1:8" x14ac:dyDescent="0.25">
      <c r="A23" s="129" t="s">
        <v>96</v>
      </c>
    </row>
    <row r="24" spans="1:8" x14ac:dyDescent="0.25">
      <c r="A24" s="129" t="s">
        <v>87</v>
      </c>
    </row>
    <row r="25" spans="1:8" x14ac:dyDescent="0.25">
      <c r="A25" s="129"/>
    </row>
    <row r="26" spans="1:8" x14ac:dyDescent="0.25">
      <c r="A26" s="129" t="s">
        <v>88</v>
      </c>
    </row>
    <row r="27" spans="1:8" x14ac:dyDescent="0.25">
      <c r="A27" s="129" t="s">
        <v>89</v>
      </c>
    </row>
  </sheetData>
  <mergeCells count="7">
    <mergeCell ref="E2:H7"/>
    <mergeCell ref="A6:B6"/>
    <mergeCell ref="A7:B7"/>
    <mergeCell ref="A8:B8"/>
    <mergeCell ref="A2:B2"/>
    <mergeCell ref="A3:B3"/>
    <mergeCell ref="A4:B4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I16" sqref="I16"/>
    </sheetView>
  </sheetViews>
  <sheetFormatPr defaultRowHeight="15" x14ac:dyDescent="0.25"/>
  <cols>
    <col min="1" max="1" width="9.140625" style="35"/>
    <col min="2" max="2" width="18.42578125" style="36" customWidth="1"/>
    <col min="3" max="3" width="13.5703125" style="36" customWidth="1"/>
    <col min="4" max="4" width="14.85546875" style="37" customWidth="1"/>
    <col min="5" max="5" width="12.140625" style="38" customWidth="1"/>
    <col min="6" max="6" width="9.140625" style="35"/>
    <col min="7" max="7" width="18.42578125" style="36" customWidth="1"/>
    <col min="8" max="8" width="13.5703125" style="36" customWidth="1"/>
    <col min="9" max="9" width="14.85546875" style="37" customWidth="1"/>
    <col min="10" max="10" width="11.140625" style="38" customWidth="1"/>
    <col min="11" max="12" width="9.140625" style="39"/>
  </cols>
  <sheetData>
    <row r="1" spans="1:12" s="3" customFormat="1" ht="12" customHeight="1" x14ac:dyDescent="0.25">
      <c r="A1" s="15"/>
      <c r="B1" s="16"/>
      <c r="C1" s="16"/>
      <c r="D1" s="17"/>
      <c r="E1" s="18"/>
      <c r="F1" s="15"/>
      <c r="G1" s="16"/>
      <c r="H1" s="16"/>
      <c r="I1" s="17"/>
      <c r="J1" s="18"/>
      <c r="K1" s="19"/>
      <c r="L1" s="19"/>
    </row>
    <row r="2" spans="1:12" s="3" customFormat="1" ht="21" customHeight="1" x14ac:dyDescent="0.25">
      <c r="A2" s="160" t="s">
        <v>3</v>
      </c>
      <c r="B2" s="160"/>
      <c r="C2" s="161" t="s">
        <v>9</v>
      </c>
      <c r="D2" s="161"/>
      <c r="E2" s="18"/>
      <c r="F2" s="160" t="s">
        <v>3</v>
      </c>
      <c r="G2" s="160"/>
      <c r="H2" s="203" t="str">
        <f>+C2</f>
        <v>TVRTKA ABC D.OO</v>
      </c>
      <c r="I2" s="204"/>
      <c r="J2" s="18"/>
      <c r="K2" s="19"/>
      <c r="L2" s="19"/>
    </row>
    <row r="3" spans="1:12" s="3" customFormat="1" ht="21" customHeight="1" x14ac:dyDescent="0.25">
      <c r="A3" s="160" t="s">
        <v>4</v>
      </c>
      <c r="B3" s="160"/>
      <c r="C3" s="161" t="s">
        <v>10</v>
      </c>
      <c r="D3" s="161"/>
      <c r="E3" s="18"/>
      <c r="F3" s="160" t="s">
        <v>4</v>
      </c>
      <c r="G3" s="160"/>
      <c r="H3" s="203" t="str">
        <f>+C3</f>
        <v>KARLOVAC</v>
      </c>
      <c r="I3" s="204"/>
      <c r="J3" s="18"/>
      <c r="K3" s="19"/>
      <c r="L3" s="19"/>
    </row>
    <row r="4" spans="1:12" s="3" customFormat="1" ht="21" customHeight="1" x14ac:dyDescent="0.25">
      <c r="A4" s="160" t="s">
        <v>5</v>
      </c>
      <c r="B4" s="160"/>
      <c r="C4" s="161" t="s">
        <v>11</v>
      </c>
      <c r="D4" s="161"/>
      <c r="E4" s="18"/>
      <c r="F4" s="160" t="s">
        <v>5</v>
      </c>
      <c r="G4" s="160"/>
      <c r="H4" s="203" t="str">
        <f>+C4</f>
        <v>91184883380</v>
      </c>
      <c r="I4" s="204"/>
      <c r="J4" s="18"/>
      <c r="K4" s="19"/>
      <c r="L4" s="19"/>
    </row>
    <row r="5" spans="1:12" s="3" customFormat="1" ht="12" customHeight="1" x14ac:dyDescent="0.25">
      <c r="A5" s="15"/>
      <c r="B5" s="16"/>
      <c r="C5" s="20"/>
      <c r="D5" s="21"/>
      <c r="E5" s="18"/>
      <c r="F5" s="15"/>
      <c r="G5" s="16"/>
      <c r="H5" s="20"/>
      <c r="I5" s="21"/>
      <c r="J5" s="18"/>
      <c r="K5" s="19"/>
      <c r="L5" s="19"/>
    </row>
    <row r="6" spans="1:12" s="3" customFormat="1" ht="21" customHeight="1" x14ac:dyDescent="0.25">
      <c r="A6" s="160" t="s">
        <v>6</v>
      </c>
      <c r="B6" s="160"/>
      <c r="C6" s="161" t="s">
        <v>12</v>
      </c>
      <c r="D6" s="161"/>
      <c r="E6" s="18"/>
      <c r="F6" s="160" t="s">
        <v>6</v>
      </c>
      <c r="G6" s="160"/>
      <c r="H6" s="203" t="str">
        <f>+C6</f>
        <v>ANA PROTULIPAC</v>
      </c>
      <c r="I6" s="204"/>
      <c r="J6" s="18"/>
      <c r="K6" s="19"/>
      <c r="L6" s="19"/>
    </row>
    <row r="7" spans="1:12" s="3" customFormat="1" ht="21" customHeight="1" x14ac:dyDescent="0.25">
      <c r="A7" s="160" t="s">
        <v>7</v>
      </c>
      <c r="B7" s="160"/>
      <c r="C7" s="161" t="s">
        <v>13</v>
      </c>
      <c r="D7" s="161"/>
      <c r="E7" s="18"/>
      <c r="F7" s="160" t="s">
        <v>7</v>
      </c>
      <c r="G7" s="160"/>
      <c r="H7" s="203" t="str">
        <f>+C7</f>
        <v>01.12.-31.12.2016.</v>
      </c>
      <c r="I7" s="204"/>
      <c r="J7" s="18"/>
      <c r="K7" s="19"/>
      <c r="L7" s="69" t="s">
        <v>40</v>
      </c>
    </row>
    <row r="8" spans="1:12" s="3" customFormat="1" ht="21" customHeight="1" x14ac:dyDescent="0.25">
      <c r="A8" s="160" t="s">
        <v>8</v>
      </c>
      <c r="B8" s="160"/>
      <c r="C8" s="161" t="s">
        <v>14</v>
      </c>
      <c r="D8" s="161"/>
      <c r="E8" s="18"/>
      <c r="F8" s="160" t="s">
        <v>8</v>
      </c>
      <c r="G8" s="160"/>
      <c r="H8" s="161" t="s">
        <v>15</v>
      </c>
      <c r="I8" s="205"/>
      <c r="J8" s="18"/>
      <c r="K8" s="19"/>
      <c r="L8" s="19"/>
    </row>
    <row r="9" spans="1:12" s="3" customFormat="1" ht="9.75" customHeight="1" x14ac:dyDescent="0.25">
      <c r="A9" s="22"/>
      <c r="B9" s="22"/>
      <c r="C9" s="23"/>
      <c r="D9" s="23"/>
      <c r="E9" s="18"/>
      <c r="F9" s="22"/>
      <c r="G9" s="22"/>
      <c r="H9" s="23"/>
      <c r="I9" s="24"/>
      <c r="J9" s="18"/>
      <c r="K9" s="19"/>
      <c r="L9" s="19"/>
    </row>
    <row r="10" spans="1:12" s="44" customFormat="1" ht="29.25" customHeight="1" thickBot="1" x14ac:dyDescent="0.3">
      <c r="A10" s="40" t="s">
        <v>20</v>
      </c>
      <c r="B10" s="169" t="s">
        <v>19</v>
      </c>
      <c r="C10" s="169"/>
      <c r="D10" s="41" t="s">
        <v>18</v>
      </c>
      <c r="E10" s="42" t="s">
        <v>17</v>
      </c>
      <c r="F10" s="40" t="s">
        <v>20</v>
      </c>
      <c r="G10" s="169" t="s">
        <v>19</v>
      </c>
      <c r="H10" s="169"/>
      <c r="I10" s="41" t="s">
        <v>18</v>
      </c>
      <c r="J10" s="42" t="s">
        <v>17</v>
      </c>
      <c r="K10" s="43"/>
      <c r="L10" s="43"/>
    </row>
    <row r="11" spans="1:12" s="1" customFormat="1" ht="23.25" customHeight="1" x14ac:dyDescent="0.25">
      <c r="A11" s="26">
        <v>1</v>
      </c>
      <c r="B11" s="166" t="s">
        <v>1</v>
      </c>
      <c r="C11" s="166"/>
      <c r="D11" s="45">
        <v>5213</v>
      </c>
      <c r="E11" s="10" t="s">
        <v>23</v>
      </c>
      <c r="F11" s="26">
        <v>1</v>
      </c>
      <c r="G11" s="166" t="s">
        <v>1</v>
      </c>
      <c r="H11" s="166"/>
      <c r="I11" s="57">
        <f>+D11</f>
        <v>5213</v>
      </c>
      <c r="J11" s="10" t="s">
        <v>23</v>
      </c>
      <c r="K11" s="25"/>
      <c r="L11" s="25"/>
    </row>
    <row r="12" spans="1:12" s="1" customFormat="1" ht="23.25" customHeight="1" x14ac:dyDescent="0.25">
      <c r="A12" s="27">
        <v>2</v>
      </c>
      <c r="B12" s="165" t="s">
        <v>0</v>
      </c>
      <c r="C12" s="165"/>
      <c r="D12" s="46">
        <v>176</v>
      </c>
      <c r="E12" s="11" t="s">
        <v>22</v>
      </c>
      <c r="F12" s="27">
        <v>2</v>
      </c>
      <c r="G12" s="165" t="s">
        <v>0</v>
      </c>
      <c r="H12" s="165"/>
      <c r="I12" s="34">
        <f>+D12</f>
        <v>176</v>
      </c>
      <c r="J12" s="11" t="s">
        <v>22</v>
      </c>
      <c r="K12" s="25"/>
      <c r="L12" s="68" t="s">
        <v>39</v>
      </c>
    </row>
    <row r="13" spans="1:12" s="1" customFormat="1" ht="23.25" customHeight="1" thickBot="1" x14ac:dyDescent="0.3">
      <c r="A13" s="28">
        <v>3</v>
      </c>
      <c r="B13" s="167" t="s">
        <v>2</v>
      </c>
      <c r="C13" s="167"/>
      <c r="D13" s="29">
        <f>+D11/D12</f>
        <v>29.619318181818183</v>
      </c>
      <c r="E13" s="12" t="s">
        <v>23</v>
      </c>
      <c r="F13" s="28">
        <v>3</v>
      </c>
      <c r="G13" s="167" t="s">
        <v>2</v>
      </c>
      <c r="H13" s="167"/>
      <c r="I13" s="29">
        <f>+I11/I12</f>
        <v>29.619318181818183</v>
      </c>
      <c r="J13" s="12" t="s">
        <v>23</v>
      </c>
      <c r="K13" s="25"/>
      <c r="L13" s="25"/>
    </row>
    <row r="14" spans="1:12" s="5" customFormat="1" ht="23.25" customHeight="1" x14ac:dyDescent="0.25">
      <c r="A14" s="30">
        <v>4</v>
      </c>
      <c r="B14" s="168" t="s">
        <v>38</v>
      </c>
      <c r="C14" s="168"/>
      <c r="D14" s="47">
        <v>17</v>
      </c>
      <c r="E14" s="13" t="s">
        <v>16</v>
      </c>
      <c r="F14" s="30">
        <v>4</v>
      </c>
      <c r="G14" s="168" t="s">
        <v>38</v>
      </c>
      <c r="H14" s="168"/>
      <c r="I14" s="159">
        <f>22-17</f>
        <v>5</v>
      </c>
      <c r="J14" s="13" t="s">
        <v>16</v>
      </c>
      <c r="K14" s="32"/>
      <c r="L14" s="32"/>
    </row>
    <row r="15" spans="1:12" s="5" customFormat="1" ht="23.25" customHeight="1" x14ac:dyDescent="0.25">
      <c r="A15" s="33">
        <v>5</v>
      </c>
      <c r="B15" s="165" t="s">
        <v>24</v>
      </c>
      <c r="C15" s="165"/>
      <c r="D15" s="46">
        <v>8</v>
      </c>
      <c r="E15" s="14" t="s">
        <v>25</v>
      </c>
      <c r="F15" s="33">
        <v>5</v>
      </c>
      <c r="G15" s="165" t="s">
        <v>24</v>
      </c>
      <c r="H15" s="165"/>
      <c r="I15" s="46">
        <v>4</v>
      </c>
      <c r="J15" s="14" t="s">
        <v>25</v>
      </c>
      <c r="K15" s="32"/>
      <c r="L15" s="32"/>
    </row>
    <row r="16" spans="1:12" s="5" customFormat="1" ht="23.25" customHeight="1" thickBot="1" x14ac:dyDescent="0.3">
      <c r="A16" s="50">
        <v>6</v>
      </c>
      <c r="B16" s="162" t="s">
        <v>27</v>
      </c>
      <c r="C16" s="162"/>
      <c r="D16" s="51">
        <f>+D14*D15</f>
        <v>136</v>
      </c>
      <c r="E16" s="52" t="s">
        <v>22</v>
      </c>
      <c r="F16" s="50">
        <v>6</v>
      </c>
      <c r="G16" s="162" t="s">
        <v>27</v>
      </c>
      <c r="H16" s="162"/>
      <c r="I16" s="51">
        <f>+I14*I15</f>
        <v>20</v>
      </c>
      <c r="J16" s="52" t="s">
        <v>22</v>
      </c>
      <c r="K16" s="32"/>
      <c r="L16" s="32"/>
    </row>
    <row r="17" spans="1:12" s="49" customFormat="1" ht="23.25" customHeight="1" thickBot="1" x14ac:dyDescent="0.3">
      <c r="A17" s="53">
        <v>7</v>
      </c>
      <c r="B17" s="163" t="s">
        <v>26</v>
      </c>
      <c r="C17" s="163"/>
      <c r="D17" s="54">
        <f>+D13*D16</f>
        <v>4028.227272727273</v>
      </c>
      <c r="E17" s="55" t="s">
        <v>23</v>
      </c>
      <c r="F17" s="56">
        <v>7</v>
      </c>
      <c r="G17" s="163" t="s">
        <v>26</v>
      </c>
      <c r="H17" s="163"/>
      <c r="I17" s="54">
        <f>+I13*I16</f>
        <v>592.38636363636363</v>
      </c>
      <c r="J17" s="55" t="s">
        <v>23</v>
      </c>
      <c r="K17" s="48"/>
      <c r="L17" s="48"/>
    </row>
    <row r="18" spans="1:12" s="5" customFormat="1" ht="23.25" customHeight="1" x14ac:dyDescent="0.25">
      <c r="A18" s="50">
        <v>8</v>
      </c>
      <c r="B18" s="58" t="s">
        <v>28</v>
      </c>
      <c r="C18" s="60" t="s">
        <v>33</v>
      </c>
      <c r="D18" s="51">
        <f>+D17/D16*C18</f>
        <v>0</v>
      </c>
      <c r="E18" s="52" t="s">
        <v>23</v>
      </c>
      <c r="F18" s="50">
        <v>8</v>
      </c>
      <c r="G18" s="58" t="s">
        <v>28</v>
      </c>
      <c r="H18" s="60" t="s">
        <v>34</v>
      </c>
      <c r="I18" s="51">
        <f>+I17/I16*H18</f>
        <v>177.71590909090907</v>
      </c>
      <c r="J18" s="52" t="s">
        <v>23</v>
      </c>
      <c r="K18" s="32"/>
      <c r="L18" s="70" t="s">
        <v>41</v>
      </c>
    </row>
    <row r="19" spans="1:12" s="5" customFormat="1" ht="23.25" customHeight="1" x14ac:dyDescent="0.25">
      <c r="A19" s="50">
        <v>9</v>
      </c>
      <c r="B19" s="59" t="s">
        <v>29</v>
      </c>
      <c r="C19" s="61" t="s">
        <v>33</v>
      </c>
      <c r="D19" s="51">
        <f>+D17/D16*C19</f>
        <v>0</v>
      </c>
      <c r="E19" s="52" t="s">
        <v>23</v>
      </c>
      <c r="F19" s="50">
        <v>9</v>
      </c>
      <c r="G19" s="59" t="s">
        <v>29</v>
      </c>
      <c r="H19" s="61" t="s">
        <v>33</v>
      </c>
      <c r="I19" s="51">
        <f>+I17/I16*H19</f>
        <v>0</v>
      </c>
      <c r="J19" s="52" t="s">
        <v>23</v>
      </c>
      <c r="K19" s="32"/>
      <c r="L19" s="32"/>
    </row>
    <row r="20" spans="1:12" s="5" customFormat="1" ht="23.25" customHeight="1" thickBot="1" x14ac:dyDescent="0.3">
      <c r="A20" s="50">
        <v>10</v>
      </c>
      <c r="B20" s="62" t="s">
        <v>30</v>
      </c>
      <c r="C20" s="67">
        <f>+D16-C19-C18</f>
        <v>136</v>
      </c>
      <c r="D20" s="51">
        <f>+D17/D16*C20</f>
        <v>4028.227272727273</v>
      </c>
      <c r="E20" s="52" t="s">
        <v>23</v>
      </c>
      <c r="F20" s="50">
        <v>10</v>
      </c>
      <c r="G20" s="62" t="s">
        <v>30</v>
      </c>
      <c r="H20" s="67">
        <f>+I16-H19-H18</f>
        <v>14</v>
      </c>
      <c r="I20" s="51">
        <f>+I17/I16*H20</f>
        <v>414.6704545454545</v>
      </c>
      <c r="J20" s="52" t="s">
        <v>23</v>
      </c>
      <c r="K20" s="32"/>
      <c r="L20" s="32"/>
    </row>
    <row r="21" spans="1:12" s="5" customFormat="1" ht="23.25" customHeight="1" thickBot="1" x14ac:dyDescent="0.3">
      <c r="A21" s="63"/>
      <c r="B21" s="164" t="s">
        <v>31</v>
      </c>
      <c r="C21" s="164"/>
      <c r="D21" s="64">
        <f>+D18+D19+D20</f>
        <v>4028.227272727273</v>
      </c>
      <c r="E21" s="65" t="s">
        <v>32</v>
      </c>
      <c r="F21" s="63"/>
      <c r="G21" s="164" t="s">
        <v>31</v>
      </c>
      <c r="H21" s="164"/>
      <c r="I21" s="64">
        <f>+I18+I19+I20</f>
        <v>592.38636363636351</v>
      </c>
      <c r="J21" s="65" t="s">
        <v>32</v>
      </c>
      <c r="K21" s="32"/>
      <c r="L21" s="32"/>
    </row>
    <row r="23" spans="1:12" x14ac:dyDescent="0.25">
      <c r="B23" s="36" t="s">
        <v>35</v>
      </c>
    </row>
    <row r="24" spans="1:12" x14ac:dyDescent="0.25">
      <c r="B24" s="36" t="s">
        <v>36</v>
      </c>
    </row>
    <row r="25" spans="1:12" x14ac:dyDescent="0.25">
      <c r="B25" s="36" t="s">
        <v>37</v>
      </c>
    </row>
    <row r="26" spans="1:12" x14ac:dyDescent="0.25">
      <c r="B26" s="36" t="s">
        <v>42</v>
      </c>
    </row>
    <row r="27" spans="1:12" x14ac:dyDescent="0.25">
      <c r="B27" s="36" t="s">
        <v>43</v>
      </c>
    </row>
  </sheetData>
  <mergeCells count="42">
    <mergeCell ref="G21:H21"/>
    <mergeCell ref="B16:C16"/>
    <mergeCell ref="G16:H16"/>
    <mergeCell ref="B17:C17"/>
    <mergeCell ref="G17:H17"/>
    <mergeCell ref="A2:B2"/>
    <mergeCell ref="C2:D2"/>
    <mergeCell ref="A3:B3"/>
    <mergeCell ref="C3:D3"/>
    <mergeCell ref="B21:C21"/>
    <mergeCell ref="B10:C10"/>
    <mergeCell ref="A4:B4"/>
    <mergeCell ref="C4:D4"/>
    <mergeCell ref="G10:H10"/>
    <mergeCell ref="H7:I7"/>
    <mergeCell ref="F8:G8"/>
    <mergeCell ref="H8:I8"/>
    <mergeCell ref="G11:H11"/>
    <mergeCell ref="F6:G6"/>
    <mergeCell ref="F2:G2"/>
    <mergeCell ref="F7:G7"/>
    <mergeCell ref="H2:I2"/>
    <mergeCell ref="F3:G3"/>
    <mergeCell ref="H3:I3"/>
    <mergeCell ref="F4:G4"/>
    <mergeCell ref="H4:I4"/>
    <mergeCell ref="G14:H14"/>
    <mergeCell ref="H6:I6"/>
    <mergeCell ref="G15:H15"/>
    <mergeCell ref="A6:B6"/>
    <mergeCell ref="C6:D6"/>
    <mergeCell ref="A7:B7"/>
    <mergeCell ref="C7:D7"/>
    <mergeCell ref="A8:B8"/>
    <mergeCell ref="C8:D8"/>
    <mergeCell ref="B11:C11"/>
    <mergeCell ref="B12:C12"/>
    <mergeCell ref="B13:C13"/>
    <mergeCell ref="B14:C14"/>
    <mergeCell ref="B15:C15"/>
    <mergeCell ref="G12:H12"/>
    <mergeCell ref="G13:H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dio mjeseca</vt:lpstr>
      <vt:lpstr>bolovanje</vt:lpstr>
      <vt:lpstr>bolovanje njega djeteta</vt:lpstr>
      <vt:lpstr>ER-1</vt:lpstr>
      <vt:lpstr>promjena radnog vremena</vt:lpstr>
      <vt:lpstr>bolovanje!Podrucje_ispisa</vt:lpstr>
      <vt:lpstr>'bolovanje njega djeteta'!Podrucje_ispisa</vt:lpstr>
      <vt:lpstr>'dio mjeseca'!Podrucje_ispisa</vt:lpstr>
      <vt:lpstr>'ER-1'!Podrucje_ispisa</vt:lpstr>
      <vt:lpstr>'promjena radnog vremena'!Podrucje_ispisa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SERVIS</dc:creator>
  <cp:lastModifiedBy>ANA PROTULIPAC</cp:lastModifiedBy>
  <cp:lastPrinted>2017-01-03T20:14:58Z</cp:lastPrinted>
  <dcterms:created xsi:type="dcterms:W3CDTF">2017-01-03T19:42:20Z</dcterms:created>
  <dcterms:modified xsi:type="dcterms:W3CDTF">2019-12-26T19:00:11Z</dcterms:modified>
</cp:coreProperties>
</file>